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370" windowHeight="10755" tabRatio="751" firstSheet="9" activeTab="11"/>
  </bookViews>
  <sheets>
    <sheet name="附一一般公共预算收入决算表" sheetId="2" r:id="rId1"/>
    <sheet name="附二一般公共预算支出决算表" sheetId="3" r:id="rId2"/>
    <sheet name="附三一般公共预算本级支出决算表" sheetId="19" r:id="rId3"/>
    <sheet name="附四一般公共预算本级基本支出决算表" sheetId="11" r:id="rId4"/>
    <sheet name="附五一般公共预算税收返还和转移支付决算表" sheetId="12" r:id="rId5"/>
    <sheet name="附六政府一般债务限额和余额情况决算表" sheetId="13" r:id="rId6"/>
    <sheet name="附七政府性基金收入决算表" sheetId="4" r:id="rId7"/>
    <sheet name="附八政府性基金支出决算表" sheetId="5" r:id="rId8"/>
    <sheet name="附九政府性基金转移支付决算表" sheetId="14" r:id="rId9"/>
    <sheet name="附十政府专项债务限额和余额情况决算表" sheetId="15" r:id="rId10"/>
    <sheet name="附十一国有资本经营收入决算表" sheetId="8" r:id="rId11"/>
    <sheet name="附十二国有资本经营支出决算表" sheetId="9" r:id="rId12"/>
    <sheet name="附十三国有资本经营本级支出决算表" sheetId="16" r:id="rId13"/>
    <sheet name="附十四对下安排转移支付的应当公开国有资本经营预算转移支付决算表" sheetId="17" r:id="rId14"/>
    <sheet name="附十五社会保险基金收入决算表" sheetId="6" r:id="rId15"/>
    <sheet name="附十六社会保险基金支出决算表" sheetId="18" r:id="rId16"/>
    <sheet name="附十七三公经费决算表" sheetId="7" r:id="rId17"/>
  </sheets>
  <externalReferences>
    <externalReference r:id="rId18"/>
  </externalReferences>
  <definedNames>
    <definedName name="_xlnm._FilterDatabase" localSheetId="1" hidden="1">附二一般公共预算支出决算表!$A$7:$J$1307</definedName>
    <definedName name="_xlnm._FilterDatabase" localSheetId="7" hidden="1">附八政府性基金支出决算表!$A$1:$A$311</definedName>
    <definedName name="_xlnm.Print_Titles" localSheetId="0">附一一般公共预算收入决算表!$1:$6</definedName>
    <definedName name="_xlnm.Print_Titles" localSheetId="1">附二一般公共预算支出决算表!$4:$6</definedName>
    <definedName name="_xlnm.Print_Titles" localSheetId="7">附八政府性基金支出决算表!$4:$6</definedName>
    <definedName name="_xlnm.Print_Titles" localSheetId="10">附十一国有资本经营收入决算表!#REF!</definedName>
    <definedName name="_xlnm.Print_Titles" localSheetId="16">附十七三公经费决算表!#REF!</definedName>
    <definedName name="_xlnm.Print_Titles" localSheetId="14">附十五社会保险基金收入决算表!#REF!</definedName>
    <definedName name="_xlnm._FilterDatabase" localSheetId="0" hidden="1">附一一般公共预算收入决算表!$A$1:$I$40</definedName>
    <definedName name="_xlnm._FilterDatabase" localSheetId="2" hidden="1">附三一般公共预算本级支出决算表!$A$5:$J$1308</definedName>
    <definedName name="_xlnm.Print_Titles" localSheetId="2">附三一般公共预算本级支出决算表!$4:$6</definedName>
    <definedName name="_xlnm.Print_Area" localSheetId="0">附一一般公共预算收入决算表!$A$1:$I$40</definedName>
    <definedName name="_xlnm.Print_Titles" localSheetId="3">附四一般公共预算本级基本支出决算表!$4:$5</definedName>
    <definedName name="_xlnm.Print_Titles" localSheetId="4">附五一般公共预算税收返还和转移支付决算表!$4:$4</definedName>
    <definedName name="_xlnm.Print_Titles" localSheetId="6">附七政府性基金收入决算表!$4:$6</definedName>
    <definedName name="_xlnm.Print_Area" localSheetId="10">附十一国有资本经营收入决算表!$A$1:$H$16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<sst xmlns="http://schemas.openxmlformats.org/spreadsheetml/2006/main" count="3911" uniqueCount="1968">
  <si>
    <t>附表一</t>
  </si>
  <si>
    <t>2024年公共财政预算收入决算表</t>
  </si>
  <si>
    <t>单位:元</t>
  </si>
  <si>
    <t>科目编码</t>
  </si>
  <si>
    <t>项            目</t>
  </si>
  <si>
    <t>2023年</t>
  </si>
  <si>
    <t>2024年</t>
  </si>
  <si>
    <t>完成数</t>
  </si>
  <si>
    <t>年初预算</t>
  </si>
  <si>
    <t>调整预算</t>
  </si>
  <si>
    <t>完成调整预算%</t>
  </si>
  <si>
    <t>比上年决算数增减</t>
  </si>
  <si>
    <t>金额</t>
  </si>
  <si>
    <t>%</t>
  </si>
  <si>
    <t>一般公共预算收入</t>
  </si>
  <si>
    <t xml:space="preserve">  （一）税收收入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</si>
  <si>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</si>
  <si>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</si>
  <si>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</si>
  <si>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</si>
  <si>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</si>
  <si>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</si>
  <si>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</si>
  <si>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</si>
  <si>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</si>
  <si>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</si>
  <si>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</si>
  <si>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</si>
  <si>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其他税收收入</t>
  </si>
  <si>
    <t xml:space="preserve">  （二）非税收入</t>
  </si>
  <si>
    <t xml:space="preserve">     专项收入</t>
  </si>
  <si>
    <t xml:space="preserve">     行政性收费收入</t>
  </si>
  <si>
    <t xml:space="preserve">     罚没收入</t>
  </si>
  <si>
    <t xml:space="preserve">     国有资本经营收入</t>
  </si>
  <si>
    <t xml:space="preserve">     国有资源(资产)有偿使用收入</t>
  </si>
  <si>
    <t xml:space="preserve">     捐赠收入</t>
  </si>
  <si>
    <t xml:space="preserve">     其他收入</t>
  </si>
  <si>
    <t>上级补助收入</t>
  </si>
  <si>
    <t xml:space="preserve">  （一）返还性收入</t>
  </si>
  <si>
    <t xml:space="preserve">  （二）一般性转移支付收入</t>
  </si>
  <si>
    <t xml:space="preserve">  （三）专项转移支付收入</t>
  </si>
  <si>
    <t>上年结余收入</t>
  </si>
  <si>
    <t xml:space="preserve">   （一）上年结转专款</t>
  </si>
  <si>
    <t xml:space="preserve">   （二） 净结余</t>
  </si>
  <si>
    <t>地方政府一般债券转贷收入</t>
  </si>
  <si>
    <t>调入预算稳定调节基金</t>
  </si>
  <si>
    <t>调入资金</t>
  </si>
  <si>
    <t>收 入 总 计</t>
  </si>
  <si>
    <t>附表二</t>
  </si>
  <si>
    <t>2024年柳南区一般公共财政预算支出决算表</t>
  </si>
  <si>
    <t>数字长度</t>
  </si>
  <si>
    <t>项目</t>
  </si>
  <si>
    <t>2023年完成数</t>
  </si>
  <si>
    <t>比上年完成数增减</t>
  </si>
  <si>
    <t>一般公共预算支出</t>
  </si>
  <si>
    <t xml:space="preserve">  （一）一般公共服务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</si>
  <si>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</si>
  <si>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</si>
  <si>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</si>
  <si>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</si>
  <si>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</si>
  <si>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</si>
  <si>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</si>
  <si>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</si>
  <si>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</si>
  <si>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</si>
  <si>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</si>
  <si>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</si>
  <si>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</si>
  <si>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</si>
  <si>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</si>
  <si>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</si>
  <si>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</si>
  <si>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</si>
  <si>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</si>
  <si>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</si>
  <si>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</si>
  <si>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</si>
  <si>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</si>
  <si>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</si>
  <si>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</si>
  <si>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</si>
  <si>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</si>
  <si>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</si>
  <si>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</si>
  <si>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</si>
  <si>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</si>
  <si>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</si>
  <si>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</si>
  <si>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</si>
  <si>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</si>
  <si>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</si>
  <si>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</si>
  <si>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</si>
  <si>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</si>
  <si>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</si>
  <si>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</si>
  <si>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</si>
  <si>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</si>
  <si>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</si>
  <si>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</si>
  <si>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</si>
  <si>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</si>
  <si>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</si>
  <si>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</si>
  <si>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</si>
  <si>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</si>
  <si>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</si>
  <si>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</si>
  <si>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</si>
  <si>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口岸电子执法系统建设与维护</t>
  </si>
  <si>
    <t xml:space="preserve">        海关关务</t>
  </si>
  <si>
    <t xml:space="preserve">        关税征管</t>
  </si>
  <si>
    <t xml:space="preserve">        海关监管</t>
  </si>
  <si>
    <t xml:space="preserve">        检验免疫</t>
  </si>
  <si>
    <t xml:space="preserve">        其他海关事务支出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</si>
  <si>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</si>
  <si>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</si>
  <si>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</si>
  <si>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</si>
  <si>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</si>
  <si>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</si>
  <si>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</si>
  <si>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</si>
  <si>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</si>
  <si>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</si>
  <si>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</si>
  <si>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</si>
  <si>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</si>
  <si>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</si>
  <si>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</si>
  <si>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国际组织专项活动</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</si>
  <si>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</si>
  <si>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</si>
  <si>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</si>
  <si>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</si>
  <si>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</si>
  <si>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</si>
  <si>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</si>
  <si>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港澳台侨事务</t>
  </si>
  <si>
    <t xml:space="preserve">        港澳事务</t>
  </si>
  <si>
    <t xml:space="preserve">        台湾事务</t>
  </si>
  <si>
    <t xml:space="preserve">        其他港澳台侨事务支出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</si>
  <si>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</si>
  <si>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</si>
  <si>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</si>
  <si>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</si>
  <si>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</si>
  <si>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</si>
  <si>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</si>
  <si>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</si>
  <si>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</si>
  <si>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</si>
  <si>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</si>
  <si>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</si>
  <si>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</si>
  <si>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</si>
  <si>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</si>
  <si>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</si>
  <si>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</si>
  <si>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</si>
  <si>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</si>
  <si>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</si>
  <si>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</si>
  <si>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</si>
  <si>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</si>
  <si>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</si>
  <si>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</si>
  <si>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</si>
  <si>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行政运行</t>
  </si>
  <si>
    <t xml:space="preserve">       一般行政管理事务</t>
  </si>
  <si>
    <t xml:space="preserve">       机关服务</t>
  </si>
  <si>
    <t xml:space="preserve">       信息安全事务</t>
  </si>
  <si>
    <t xml:space="preserve">       事业运行</t>
  </si>
  <si>
    <t xml:space="preserve">       其他网信事务支出</t>
  </si>
  <si>
    <t xml:space="preserve">    市场监督管理事务</t>
  </si>
  <si>
    <t xml:space="preserve">       市场监督管理专项</t>
  </si>
  <si>
    <t xml:space="preserve">       市场监管执法</t>
  </si>
  <si>
    <t xml:space="preserve">       信息化建设</t>
  </si>
  <si>
    <t xml:space="preserve">       认证认可监督管理</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</si>
  <si>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</si>
  <si>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</si>
  <si>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</si>
  <si>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</si>
  <si>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</si>
  <si>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</si>
  <si>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20139</t>
  </si>
  <si>
    <t xml:space="preserve">    社会工作事务</t>
  </si>
  <si>
    <t>2013901</t>
  </si>
  <si>
    <t>2013902</t>
  </si>
  <si>
    <t>2013903</t>
  </si>
  <si>
    <t>2013904</t>
  </si>
  <si>
    <t>2013950</t>
  </si>
  <si>
    <t>2013999</t>
  </si>
  <si>
    <t xml:space="preserve">        其他社会工作事务支出</t>
  </si>
  <si>
    <t>20140</t>
  </si>
  <si>
    <t xml:space="preserve">    信访事务</t>
  </si>
  <si>
    <t>2014001</t>
  </si>
  <si>
    <t>2014002</t>
  </si>
  <si>
    <t>2014003</t>
  </si>
  <si>
    <t>2014004</t>
  </si>
  <si>
    <t xml:space="preserve">        信访业务</t>
  </si>
  <si>
    <t>2014099</t>
  </si>
  <si>
    <t xml:space="preserve">        其他信访事务支出</t>
  </si>
  <si>
    <t xml:space="preserve">    其他一般公共服务支出</t>
  </si>
  <si>
    <t xml:space="preserve">        国家赔偿费用支出</t>
  </si>
  <si>
    <t xml:space="preserve">        其他一般公共服务支出</t>
  </si>
  <si>
    <t xml:space="preserve">  （二）国防支出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</si>
  <si>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</si>
  <si>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</si>
  <si>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</si>
  <si>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</si>
  <si>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</si>
  <si>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</si>
  <si>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</si>
  <si>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</si>
  <si>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</si>
  <si>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</si>
  <si>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</si>
  <si>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</si>
  <si>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</si>
  <si>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</si>
  <si>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</si>
  <si>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</si>
  <si>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</si>
  <si>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</si>
  <si>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（三）公共安全支出</t>
  </si>
  <si>
    <t xml:space="preserve">    武装警察</t>
  </si>
  <si>
    <t xml:space="preserve">        内卫</t>
  </si>
  <si>
    <t xml:space="preserve">        其他武装警察支出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</si>
  <si>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</si>
  <si>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</si>
  <si>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</si>
  <si>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</si>
  <si>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</si>
  <si>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</si>
  <si>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</si>
  <si>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</si>
  <si>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</si>
  <si>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</si>
  <si>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</si>
  <si>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</si>
  <si>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</si>
  <si>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</si>
  <si>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</si>
  <si>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</si>
  <si>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</si>
  <si>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</si>
  <si>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</si>
  <si>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</si>
  <si>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</si>
  <si>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</si>
  <si>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</si>
  <si>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</si>
  <si>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</si>
  <si>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</si>
  <si>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</si>
  <si>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</si>
  <si>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</si>
  <si>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</si>
  <si>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</si>
  <si>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</si>
  <si>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</si>
  <si>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</si>
  <si>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</si>
  <si>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</si>
  <si>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</si>
  <si>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其他强制隔离解毒支出</t>
  </si>
  <si>
    <t xml:space="preserve">    国家保密</t>
  </si>
  <si>
    <t xml:space="preserve">        保密技术</t>
  </si>
  <si>
    <t xml:space="preserve">        保密管理</t>
  </si>
  <si>
    <t xml:space="preserve">        其他国家保密支出</t>
  </si>
  <si>
    <t xml:space="preserve">    缉私警察</t>
  </si>
  <si>
    <t xml:space="preserve">        网络运行及维护</t>
  </si>
  <si>
    <t xml:space="preserve">        缉私业务</t>
  </si>
  <si>
    <t xml:space="preserve">        其他缉私警察支出</t>
  </si>
  <si>
    <t xml:space="preserve">    其他公共安全支出</t>
  </si>
  <si>
    <t xml:space="preserve">        国家司法救助支出</t>
  </si>
  <si>
    <t xml:space="preserve">        其他公共安全支出(项)</t>
  </si>
  <si>
    <t xml:space="preserve">  （四）教育支出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</si>
  <si>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</si>
  <si>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</si>
  <si>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</si>
  <si>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</si>
  <si>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</si>
  <si>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</si>
  <si>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</si>
  <si>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</si>
  <si>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</si>
  <si>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</si>
  <si>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</si>
  <si>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中专教育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</si>
  <si>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</si>
  <si>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</si>
  <si>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</si>
  <si>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</si>
  <si>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</si>
  <si>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</si>
  <si>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</si>
  <si>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</si>
  <si>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</si>
  <si>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</si>
  <si>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</si>
  <si>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</si>
  <si>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</si>
  <si>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</si>
  <si>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</si>
  <si>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</si>
  <si>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</si>
  <si>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</si>
  <si>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</si>
  <si>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</si>
  <si>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</si>
  <si>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</si>
  <si>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</si>
  <si>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</si>
  <si>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</si>
  <si>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</si>
  <si>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</si>
  <si>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</si>
  <si>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</si>
  <si>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</si>
  <si>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</si>
  <si>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</si>
  <si>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</si>
  <si>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</si>
  <si>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</si>
  <si>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</si>
  <si>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（五）科学技术支出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</si>
  <si>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</si>
  <si>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</si>
  <si>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</si>
  <si>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</si>
  <si>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</si>
  <si>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</si>
  <si>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</si>
  <si>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</si>
  <si>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</si>
  <si>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</si>
  <si>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</si>
  <si>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</si>
  <si>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</si>
  <si>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</si>
  <si>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</si>
  <si>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</si>
  <si>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</si>
  <si>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</si>
  <si>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</si>
  <si>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</si>
  <si>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</si>
  <si>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</si>
  <si>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</si>
  <si>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</si>
  <si>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</si>
  <si>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</si>
  <si>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</si>
  <si>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</si>
  <si>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</si>
  <si>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</si>
  <si>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</si>
  <si>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</si>
  <si>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</si>
  <si>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</si>
  <si>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</si>
  <si>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</si>
  <si>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</si>
  <si>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</si>
  <si>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</si>
  <si>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科技重大专项</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</si>
  <si>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</si>
  <si>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</si>
  <si>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</si>
  <si>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</si>
  <si>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</si>
  <si>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</si>
  <si>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</si>
  <si>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</si>
  <si>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（六）文化体育与传媒支出</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</si>
  <si>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</si>
  <si>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</si>
  <si>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</si>
  <si>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</si>
  <si>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</si>
  <si>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</si>
  <si>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</si>
  <si>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</si>
  <si>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</si>
  <si>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</si>
  <si>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旅游宣传</t>
  </si>
  <si>
    <t xml:space="preserve">        旅游行业业务管理</t>
  </si>
  <si>
    <t xml:space="preserve">        其他文化支出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</si>
  <si>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</si>
  <si>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</si>
  <si>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</si>
  <si>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</si>
  <si>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</si>
  <si>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</si>
  <si>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</si>
  <si>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</si>
  <si>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</si>
  <si>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</si>
  <si>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</si>
  <si>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</si>
  <si>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</si>
  <si>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</si>
  <si>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行政运行</t>
  </si>
  <si>
    <t xml:space="preserve">    一般行政管理事务</t>
  </si>
  <si>
    <t xml:space="preserve">    机关服务</t>
  </si>
  <si>
    <t xml:space="preserve">    新闻通讯</t>
  </si>
  <si>
    <t xml:space="preserve">    出版发行</t>
  </si>
  <si>
    <t xml:space="preserve">    版权管理</t>
  </si>
  <si>
    <t xml:space="preserve">    电影</t>
  </si>
  <si>
    <t xml:space="preserve">    其他新闻出版电影支出</t>
  </si>
  <si>
    <t xml:space="preserve">    广播电视</t>
  </si>
  <si>
    <t xml:space="preserve">      行政运行</t>
  </si>
  <si>
    <t xml:space="preserve">      一般行政管理事务</t>
  </si>
  <si>
    <t xml:space="preserve">      机关服务</t>
  </si>
  <si>
    <t xml:space="preserve">      监测监管</t>
  </si>
  <si>
    <t xml:space="preserve">      传输发射</t>
  </si>
  <si>
    <t xml:space="preserve">      广播电视事务</t>
  </si>
  <si>
    <t xml:space="preserve">      其他广播电视支出</t>
  </si>
  <si>
    <t xml:space="preserve">    其他文化体育与传媒支出</t>
  </si>
  <si>
    <t xml:space="preserve">        宣传文化发展专项支出</t>
  </si>
  <si>
    <t xml:space="preserve">        文化产业发展专项支出</t>
  </si>
  <si>
    <t xml:space="preserve">        其他文化体育与传媒支出</t>
  </si>
  <si>
    <t xml:space="preserve">  （七）社会保障和就业支出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</si>
  <si>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</si>
  <si>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</si>
  <si>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</si>
  <si>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</si>
  <si>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</si>
  <si>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</si>
  <si>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</si>
  <si>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</si>
  <si>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劳动人事争议调节仲裁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</si>
  <si>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</si>
  <si>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</si>
  <si>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</si>
  <si>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</si>
  <si>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</si>
  <si>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</si>
  <si>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民间组织管理</t>
  </si>
  <si>
    <t xml:space="preserve">        行政区划和地名管理</t>
  </si>
  <si>
    <t xml:space="preserve">        基层政权和社区建设</t>
  </si>
  <si>
    <t xml:space="preserve">        其他民政管理事务支出</t>
  </si>
  <si>
    <t xml:space="preserve">     补充全国社会保障基金</t>
  </si>
  <si>
    <t xml:space="preserve">        用一般公共预算补充基金</t>
  </si>
  <si>
    <t xml:space="preserve">    行政事业单位离退休</t>
  </si>
  <si>
    <t xml:space="preserve">        归口管理的行政单位离退休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</si>
  <si>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</si>
  <si>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</si>
  <si>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</si>
  <si>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</si>
  <si>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</si>
  <si>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</si>
  <si>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</si>
  <si>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</si>
  <si>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</si>
  <si>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</si>
  <si>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</si>
  <si>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</si>
  <si>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</si>
  <si>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</si>
  <si>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</si>
  <si>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</si>
  <si>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小额担保贷款贴息</t>
  </si>
  <si>
    <t xml:space="preserve">        就业见习补贴</t>
  </si>
  <si>
    <t xml:space="preserve">        高技能人才培养补助</t>
  </si>
  <si>
    <t xml:space="preserve">        求职补贴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</si>
  <si>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</si>
  <si>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</si>
  <si>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</si>
  <si>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</si>
  <si>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</si>
  <si>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</si>
  <si>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</si>
  <si>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</si>
  <si>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</si>
  <si>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</si>
  <si>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</si>
  <si>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</si>
  <si>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</si>
  <si>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</si>
  <si>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</si>
  <si>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</si>
  <si>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</si>
  <si>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</si>
  <si>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</si>
  <si>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</si>
  <si>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</si>
  <si>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</si>
  <si>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</si>
  <si>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</si>
  <si>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</si>
  <si>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</si>
  <si>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</si>
  <si>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</si>
  <si>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</si>
  <si>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</si>
  <si>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</si>
  <si>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</si>
  <si>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</si>
  <si>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</si>
  <si>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</si>
  <si>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</si>
  <si>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</si>
  <si>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</si>
  <si>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</si>
  <si>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特困人员供养</t>
  </si>
  <si>
    <t xml:space="preserve">       城市特困人员供养支出</t>
  </si>
  <si>
    <t xml:space="preserve">       农村五保供养支出</t>
  </si>
  <si>
    <t xml:space="preserve">    补充道路交通事故社会救助基金</t>
  </si>
  <si>
    <t xml:space="preserve">        交强险营业税补助基金支出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</si>
  <si>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</si>
  <si>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</si>
  <si>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</si>
  <si>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</si>
  <si>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</si>
  <si>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</si>
  <si>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</si>
  <si>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</si>
  <si>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</si>
  <si>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</si>
  <si>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</si>
  <si>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</si>
  <si>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</si>
  <si>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</si>
  <si>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</si>
  <si>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事业运行</t>
  </si>
  <si>
    <t xml:space="preserve">      其他退役军人事务管理支出</t>
  </si>
  <si>
    <t xml:space="preserve">      财政代缴社会保险费支出</t>
  </si>
  <si>
    <t xml:space="preserve">      财政代缴城乡居民基本养老保险</t>
  </si>
  <si>
    <t xml:space="preserve">      财政代缴其他社会保险费支出</t>
  </si>
  <si>
    <t xml:space="preserve">    其他社会保障和就业支出</t>
  </si>
  <si>
    <t xml:space="preserve">        其他社会保障和就业支出</t>
  </si>
  <si>
    <t xml:space="preserve">  （八）医疗卫生与计划生育支出</t>
  </si>
  <si>
    <t xml:space="preserve">    医疗卫生与计划生育管理事务</t>
  </si>
  <si>
    <t xml:space="preserve">        其他医疗卫生管理事务支出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</si>
  <si>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</si>
  <si>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</si>
  <si>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</si>
  <si>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</si>
  <si>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</si>
  <si>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</si>
  <si>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</si>
  <si>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</si>
  <si>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</si>
  <si>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</si>
  <si>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</si>
  <si>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</si>
  <si>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</si>
  <si>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</si>
  <si>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</si>
  <si>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</si>
  <si>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</si>
  <si>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</si>
  <si>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</si>
  <si>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</si>
  <si>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</si>
  <si>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</si>
  <si>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</si>
  <si>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</si>
  <si>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</si>
  <si>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</si>
  <si>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</si>
  <si>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</si>
  <si>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</si>
  <si>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</si>
  <si>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</si>
  <si>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</si>
  <si>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</si>
  <si>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</si>
  <si>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</si>
  <si>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</si>
  <si>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</si>
  <si>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</si>
  <si>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</si>
  <si>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</si>
  <si>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</si>
  <si>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</si>
  <si>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</si>
  <si>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</si>
  <si>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</si>
  <si>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</si>
  <si>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</si>
  <si>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</si>
  <si>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</si>
  <si>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</si>
  <si>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</si>
  <si>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</si>
  <si>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</si>
  <si>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其他优抚对象医疗补助</t>
  </si>
  <si>
    <t xml:space="preserve">    医疗保障管理事务</t>
  </si>
  <si>
    <t xml:space="preserve">      信息化建设</t>
  </si>
  <si>
    <t xml:space="preserve">      医疗保障政策管理</t>
  </si>
  <si>
    <t xml:space="preserve">      医疗保障经办事务</t>
  </si>
  <si>
    <t xml:space="preserve">      其他医疗保障管理事务支出</t>
  </si>
  <si>
    <t xml:space="preserve">    老龄卫生健康服务</t>
  </si>
  <si>
    <t xml:space="preserve">        老龄卫生健康服务</t>
  </si>
  <si>
    <t xml:space="preserve">    中医药事务</t>
  </si>
  <si>
    <t>2100701</t>
  </si>
  <si>
    <t>2100702</t>
  </si>
  <si>
    <t>2100703</t>
  </si>
  <si>
    <t xml:space="preserve">        其他中医药事务支出</t>
  </si>
  <si>
    <t xml:space="preserve">    其他卫生健康支出</t>
  </si>
  <si>
    <t xml:space="preserve">        其他卫生健康支出</t>
  </si>
  <si>
    <t xml:space="preserve">  （九）节能环保支出</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</si>
  <si>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</si>
  <si>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</si>
  <si>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</si>
  <si>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</si>
  <si>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</si>
  <si>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</si>
  <si>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</si>
  <si>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</si>
  <si>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</si>
  <si>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</si>
  <si>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</si>
  <si>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</si>
  <si>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</si>
  <si>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</si>
  <si>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</si>
  <si>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</si>
  <si>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</si>
  <si>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</si>
  <si>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</si>
  <si>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</si>
  <si>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</si>
  <si>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</si>
  <si>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</si>
  <si>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</si>
  <si>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</si>
  <si>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自然保障地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</si>
  <si>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</si>
  <si>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</si>
  <si>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</si>
  <si>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</si>
  <si>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</si>
  <si>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</si>
  <si>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</si>
  <si>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</si>
  <si>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</si>
  <si>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</si>
  <si>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</si>
  <si>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</si>
  <si>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</si>
  <si>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</si>
  <si>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</si>
  <si>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</si>
  <si>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</si>
  <si>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</si>
  <si>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</si>
  <si>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</si>
  <si>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</si>
  <si>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</si>
  <si>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</si>
  <si>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</si>
  <si>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</si>
  <si>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</si>
  <si>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</si>
  <si>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</si>
  <si>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</si>
  <si>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</si>
  <si>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</si>
  <si>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</si>
  <si>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</si>
  <si>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</si>
  <si>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</si>
  <si>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</si>
  <si>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</si>
  <si>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</si>
  <si>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</si>
  <si>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</si>
  <si>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</si>
  <si>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</si>
  <si>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（十）城乡社区支出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</si>
  <si>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</si>
  <si>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</si>
  <si>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</si>
  <si>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</si>
  <si>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</si>
  <si>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</si>
  <si>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</si>
  <si>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</si>
  <si>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</si>
  <si>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</si>
  <si>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</si>
  <si>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</si>
  <si>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</si>
  <si>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</si>
  <si>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</si>
  <si>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</si>
  <si>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</si>
  <si>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</si>
  <si>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</si>
  <si>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（十一）农林水支出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</si>
  <si>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</si>
  <si>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</si>
  <si>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</si>
  <si>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</si>
  <si>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</si>
  <si>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</si>
  <si>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</si>
  <si>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</si>
  <si>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</si>
  <si>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灾害救助</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</si>
  <si>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</si>
  <si>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</si>
  <si>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</si>
  <si>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</si>
  <si>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</si>
  <si>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</si>
  <si>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农业资源保护修复与利用</t>
  </si>
  <si>
    <t xml:space="preserve">        农村道路建设</t>
  </si>
  <si>
    <t xml:space="preserve">        石油价格改革对渔业的补贴</t>
  </si>
  <si>
    <t xml:space="preserve">        对高校毕业生到基层任职补助</t>
  </si>
  <si>
    <t xml:space="preserve">        农田建设</t>
  </si>
  <si>
    <t xml:space="preserve">        其他农业支出</t>
  </si>
  <si>
    <t xml:space="preserve">    林业</t>
  </si>
  <si>
    <t xml:space="preserve">        林业事业机构</t>
  </si>
  <si>
    <t xml:space="preserve">        森林培育</t>
  </si>
  <si>
    <t xml:space="preserve">        林业技术推广</t>
  </si>
  <si>
    <t xml:space="preserve">        森林资源管理</t>
  </si>
  <si>
    <t xml:space="preserve">        森林生态效益补偿</t>
  </si>
  <si>
    <t xml:space="preserve">        动植物保护</t>
  </si>
  <si>
    <t xml:space="preserve">        湿地保护</t>
  </si>
  <si>
    <t xml:space="preserve">        林业执法与监督</t>
  </si>
  <si>
    <t xml:space="preserve">        防沙治沙</t>
  </si>
  <si>
    <t xml:space="preserve">        林业对外合作与交流</t>
  </si>
  <si>
    <t xml:space="preserve">        林业产业化</t>
  </si>
  <si>
    <t xml:space="preserve">        信息管理</t>
  </si>
  <si>
    <t xml:space="preserve">        林区公共支出</t>
  </si>
  <si>
    <t xml:space="preserve">        林业贷款贴息</t>
  </si>
  <si>
    <t xml:space="preserve">        防灾减灾</t>
  </si>
  <si>
    <t xml:space="preserve">        草原管理</t>
  </si>
  <si>
    <t xml:space="preserve">        行业业务管理</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</si>
  <si>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</si>
  <si>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</si>
  <si>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</si>
  <si>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</si>
  <si>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</si>
  <si>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</si>
  <si>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</si>
  <si>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</si>
  <si>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</si>
  <si>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</si>
  <si>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</si>
  <si>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</si>
  <si>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</si>
  <si>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</si>
  <si>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</si>
  <si>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</si>
  <si>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</si>
  <si>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</si>
  <si>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</si>
  <si>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</si>
  <si>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</si>
  <si>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</si>
  <si>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</si>
  <si>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</si>
  <si>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</si>
  <si>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</si>
  <si>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</si>
  <si>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</si>
  <si>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</si>
  <si>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</si>
  <si>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</si>
  <si>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</si>
  <si>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</si>
  <si>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</si>
  <si>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</si>
  <si>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</si>
  <si>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</si>
  <si>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</si>
  <si>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</si>
  <si>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</si>
  <si>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</si>
  <si>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</si>
  <si>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</si>
  <si>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补充小额担保贷款基金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</si>
  <si>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</si>
  <si>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</si>
  <si>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</si>
  <si>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</si>
  <si>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</si>
  <si>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</si>
  <si>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</si>
  <si>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（十二）交通运输支出</t>
  </si>
  <si>
    <t xml:space="preserve">    公路水路运输</t>
  </si>
  <si>
    <t xml:space="preserve">        公路建设</t>
  </si>
  <si>
    <t xml:space="preserve">        公路养护</t>
  </si>
  <si>
    <t xml:space="preserve">        公路和运输信息化建设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</si>
  <si>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</si>
  <si>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</si>
  <si>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</si>
  <si>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</si>
  <si>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</si>
  <si>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</si>
  <si>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</si>
  <si>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</si>
  <si>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</si>
  <si>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</si>
  <si>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</si>
  <si>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</si>
  <si>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</si>
  <si>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</si>
  <si>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</si>
  <si>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</si>
  <si>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</si>
  <si>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</si>
  <si>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</si>
  <si>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</si>
  <si>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</si>
  <si>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</si>
  <si>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</si>
  <si>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</si>
  <si>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</si>
  <si>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</si>
  <si>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</si>
  <si>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</si>
  <si>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</si>
  <si>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</si>
  <si>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</si>
  <si>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</si>
  <si>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</si>
  <si>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</si>
  <si>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</si>
  <si>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车辆购置税用于老旧汽车报废更新补贴支出</t>
  </si>
  <si>
    <t xml:space="preserve">        车辆购置税其他支出</t>
  </si>
  <si>
    <t xml:space="preserve">    其他交通运输支出</t>
  </si>
  <si>
    <t xml:space="preserve">        公共交通运营补助</t>
  </si>
  <si>
    <t xml:space="preserve">        其他交通运输支出</t>
  </si>
  <si>
    <t xml:space="preserve">  （十三）资源勘探信息等支出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</si>
  <si>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</si>
  <si>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</si>
  <si>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</si>
  <si>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</si>
  <si>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</si>
  <si>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</si>
  <si>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</si>
  <si>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</si>
  <si>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</si>
  <si>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</si>
  <si>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</si>
  <si>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</si>
  <si>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</si>
  <si>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</si>
  <si>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</si>
  <si>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</si>
  <si>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</si>
  <si>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</si>
  <si>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</si>
  <si>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</si>
  <si>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</si>
  <si>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</si>
  <si>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</si>
  <si>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</si>
  <si>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</si>
  <si>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</si>
  <si>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</si>
  <si>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</si>
  <si>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</si>
  <si>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</si>
  <si>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</si>
  <si>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</si>
  <si>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</si>
  <si>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</si>
  <si>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</si>
  <si>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</si>
  <si>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</si>
  <si>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</si>
  <si>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其他资源勘探信息等支出</t>
  </si>
  <si>
    <t xml:space="preserve">        黄金事务</t>
  </si>
  <si>
    <t xml:space="preserve">        技术改造支出</t>
  </si>
  <si>
    <t xml:space="preserve">        中药材扶持资金支出</t>
  </si>
  <si>
    <t xml:space="preserve">        重点产业振兴和技术改造项目贷款贴息</t>
  </si>
  <si>
    <t xml:space="preserve">        其他资源勘探信息等支出</t>
  </si>
  <si>
    <t xml:space="preserve">  （十四）商业服务业等支出</t>
  </si>
  <si>
    <t xml:space="preserve">    商业流通事务</t>
  </si>
  <si>
    <t xml:space="preserve">        食品流通安全补贴</t>
  </si>
  <si>
    <t xml:space="preserve">        市场监测及信息管理</t>
  </si>
  <si>
    <t xml:space="preserve">        民贸网点贷款贴息</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</si>
  <si>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</si>
  <si>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</si>
  <si>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</si>
  <si>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</si>
  <si>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</si>
  <si>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</si>
  <si>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</si>
  <si>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</si>
  <si>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（十五）金融支出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</si>
  <si>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</si>
  <si>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</si>
  <si>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</si>
  <si>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</si>
  <si>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</si>
  <si>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</si>
  <si>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</si>
  <si>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</si>
  <si>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</si>
  <si>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</si>
  <si>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</si>
  <si>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</si>
  <si>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</si>
  <si>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</si>
  <si>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</si>
  <si>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商业银行贷款贴息</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</si>
  <si>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</si>
  <si>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</si>
  <si>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</si>
  <si>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</si>
  <si>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</si>
  <si>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</si>
  <si>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</si>
  <si>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</si>
  <si>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</si>
  <si>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（十六）援助其他地区支出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</si>
  <si>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</si>
  <si>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</si>
  <si>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</si>
  <si>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</si>
  <si>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</si>
  <si>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</si>
  <si>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</si>
  <si>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</si>
  <si>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 xml:space="preserve">  （十七）自然资源海洋气象等支出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</si>
  <si>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</si>
  <si>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</si>
  <si>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</si>
  <si>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</si>
  <si>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</si>
  <si>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</si>
  <si>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</si>
  <si>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</si>
  <si>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</si>
  <si>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</si>
  <si>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</si>
  <si>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</si>
  <si>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</si>
  <si>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</si>
  <si>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</si>
  <si>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</si>
  <si>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</si>
  <si>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</si>
  <si>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</si>
  <si>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</si>
  <si>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</si>
  <si>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</si>
  <si>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</si>
  <si>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</si>
  <si>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</si>
  <si>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</si>
  <si>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</si>
  <si>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</si>
  <si>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</si>
  <si>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</si>
  <si>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</si>
  <si>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</si>
  <si>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</si>
  <si>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</si>
  <si>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</si>
  <si>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其他国土海洋气象等支出</t>
  </si>
  <si>
    <t xml:space="preserve">        其他国土海洋气象等支出</t>
  </si>
  <si>
    <t xml:space="preserve">  （十八）住房保障支出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</si>
  <si>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</si>
  <si>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</si>
  <si>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</si>
  <si>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</si>
  <si>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</si>
  <si>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</si>
  <si>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</si>
  <si>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</si>
  <si>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</si>
  <si>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</si>
  <si>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</si>
  <si>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配租型住房保障</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</si>
  <si>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</si>
  <si>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</si>
  <si>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</si>
  <si>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</si>
  <si>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</si>
  <si>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</si>
  <si>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</si>
  <si>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公积金管理</t>
  </si>
  <si>
    <t xml:space="preserve">        其他城乡社区住宅支出</t>
  </si>
  <si>
    <t xml:space="preserve">  （十九）粮油物资储备支出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</si>
  <si>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</si>
  <si>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</si>
  <si>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</si>
  <si>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</si>
  <si>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</si>
  <si>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</si>
  <si>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</si>
  <si>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</si>
  <si>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</si>
  <si>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</si>
  <si>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</si>
  <si>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</si>
  <si>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</si>
  <si>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</si>
  <si>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</si>
  <si>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</si>
  <si>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</si>
  <si>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</si>
  <si>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</si>
  <si>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</si>
  <si>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</si>
  <si>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</si>
  <si>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</si>
  <si>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</si>
  <si>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</si>
  <si>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</si>
  <si>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</si>
  <si>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</si>
  <si>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</si>
  <si>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</si>
  <si>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</si>
  <si>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</si>
  <si>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</si>
  <si>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</si>
  <si>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</si>
  <si>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</si>
  <si>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</si>
  <si>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</si>
  <si>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</si>
  <si>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（二十）灾害防治及应急管理支出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</si>
  <si>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</si>
  <si>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</si>
  <si>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</si>
  <si>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</si>
  <si>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</si>
  <si>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</si>
  <si>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</si>
  <si>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消防事务</t>
  </si>
  <si>
    <t xml:space="preserve">       一般行政管理实务</t>
  </si>
  <si>
    <t xml:space="preserve">       消防应急救援</t>
  </si>
  <si>
    <t xml:space="preserve">       其他消防事务支出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</si>
  <si>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</si>
  <si>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</si>
  <si>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</si>
  <si>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</si>
  <si>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</si>
  <si>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</si>
  <si>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</si>
  <si>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</si>
  <si>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</si>
  <si>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</si>
  <si>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</si>
  <si>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</si>
  <si>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</si>
  <si>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</si>
  <si>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</si>
  <si>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</si>
  <si>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</si>
  <si>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</si>
  <si>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</si>
  <si>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</si>
  <si>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</si>
  <si>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其他自然灾害生活救助支出</t>
  </si>
  <si>
    <t xml:space="preserve">     其他灾害防治及应急管理支出</t>
  </si>
  <si>
    <t xml:space="preserve">       其他灾害防治及应急管理支出</t>
  </si>
  <si>
    <t xml:space="preserve">  （二十一）预备费</t>
  </si>
  <si>
    <t xml:space="preserve">  （二十二）其他支出</t>
  </si>
  <si>
    <t xml:space="preserve">    年初预留</t>
  </si>
  <si>
    <t xml:space="preserve">        年初预留</t>
  </si>
  <si>
    <t xml:space="preserve">        其他支出</t>
  </si>
  <si>
    <t xml:space="preserve">  （二十三）债务付息支出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</si>
  <si>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</si>
  <si>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</si>
  <si>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</si>
  <si>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</si>
  <si>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</si>
  <si>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</si>
  <si>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</si>
  <si>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</si>
  <si>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</si>
  <si>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</si>
  <si>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</si>
  <si>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（二十四）债务发行费用支出</t>
  </si>
  <si>
    <t xml:space="preserve">    中央政府国内债务发行费用支出</t>
  </si>
  <si>
    <t xml:space="preserve">    中央政府国外债务发行费用支出</t>
  </si>
  <si>
    <t xml:space="preserve">    地方政府一般债务发行费用支出</t>
  </si>
  <si>
    <t>上解上级财政支出</t>
  </si>
  <si>
    <t xml:space="preserve">  （一）体制上解支出</t>
  </si>
  <si>
    <t xml:space="preserve">  （二）专项上解支出</t>
  </si>
  <si>
    <t>调出资金</t>
  </si>
  <si>
    <t>安排预算稳定调节基金</t>
  </si>
  <si>
    <t>债务还本支出</t>
  </si>
  <si>
    <t>年终结余</t>
  </si>
  <si>
    <t xml:space="preserve">   （一）结转下年支出专款</t>
  </si>
  <si>
    <t xml:space="preserve">   （二）净结余</t>
  </si>
  <si>
    <t>支出总计</t>
  </si>
  <si>
    <t>附表三</t>
  </si>
  <si>
    <t>2024年柳南区一般公共预算本级支出决算表</t>
  </si>
  <si>
    <t>附表四</t>
  </si>
  <si>
    <t>2024年柳南区一般公共预算本级(基本)支出决算表</t>
  </si>
  <si>
    <t>单位:万元</t>
  </si>
  <si>
    <t>科目名称</t>
  </si>
  <si>
    <t>一般公共预算基本支出</t>
  </si>
  <si>
    <t>财政拨款列支数</t>
  </si>
  <si>
    <t>财政权责发生制列支数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</si>
  <si>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</si>
  <si>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</si>
  <si>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</si>
  <si>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</si>
  <si>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</si>
  <si>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</si>
  <si>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</si>
  <si>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</si>
  <si>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</si>
  <si>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</si>
  <si>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</si>
  <si>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</si>
  <si>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</si>
  <si>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</si>
  <si>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</si>
  <si>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</si>
  <si>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</si>
  <si>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</si>
  <si>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</si>
  <si>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</si>
  <si>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</si>
  <si>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</si>
  <si>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</si>
  <si>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</si>
  <si>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</si>
  <si>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</si>
  <si>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</si>
  <si>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</si>
  <si>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</si>
  <si>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</si>
  <si>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</si>
  <si>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</si>
  <si>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</si>
  <si>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</si>
  <si>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</si>
  <si>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</si>
  <si>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</si>
  <si>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</si>
  <si>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</si>
  <si>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</si>
  <si>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</si>
  <si>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</si>
  <si>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</si>
  <si>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</si>
  <si>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</si>
  <si>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</si>
  <si>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</si>
  <si>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</si>
  <si>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</si>
  <si>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</si>
  <si>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</si>
  <si>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</si>
  <si>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</si>
  <si>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</si>
  <si>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</si>
  <si>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</si>
  <si>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</si>
  <si>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</si>
  <si>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</si>
  <si>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</si>
  <si>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</si>
  <si>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</si>
  <si>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t>附表五</t>
  </si>
  <si>
    <t>决 算 数</t>
  </si>
  <si>
    <t>补助下级支出</t>
  </si>
  <si>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</si>
  <si>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</si>
  <si>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</si>
  <si>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</si>
  <si>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</si>
  <si>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</si>
  <si>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</si>
  <si>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</si>
  <si>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t xml:space="preserve">    消费税税收返还收入</t>
  </si>
  <si>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</si>
  <si>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</si>
  <si>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</si>
  <si>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</si>
  <si>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</si>
  <si>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</si>
  <si>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</si>
  <si>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</si>
  <si>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</si>
  <si>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</si>
  <si>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</si>
  <si>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</si>
  <si>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</si>
  <si>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</si>
  <si>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</si>
  <si>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</si>
  <si>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</si>
  <si>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</si>
  <si>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</si>
  <si>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</si>
  <si>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</si>
  <si>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</si>
  <si>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</si>
  <si>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</si>
  <si>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</si>
  <si>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</si>
  <si>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</si>
  <si>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</si>
  <si>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</si>
  <si>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</si>
  <si>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</si>
  <si>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巩固脱贫攻坚成果衔接乡村振兴转移支付收入</t>
  </si>
  <si>
    <t xml:space="preserve">    巩固脱贫攻坚成果衔接乡村振兴转移支付支出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</si>
  <si>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</si>
  <si>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</si>
  <si>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</si>
  <si>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</si>
  <si>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</si>
  <si>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</si>
  <si>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</si>
  <si>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</si>
  <si>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</si>
  <si>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</si>
  <si>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</si>
  <si>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</si>
  <si>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</si>
  <si>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</si>
  <si>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</si>
  <si>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</si>
  <si>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</si>
  <si>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</si>
  <si>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</si>
  <si>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</si>
  <si>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</si>
  <si>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</si>
  <si>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</si>
  <si>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</si>
  <si>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</si>
  <si>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</si>
  <si>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</si>
  <si>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</si>
  <si>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</si>
  <si>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</si>
  <si>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</si>
  <si>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</si>
  <si>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</si>
  <si>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</si>
  <si>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</si>
  <si>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</si>
  <si>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</si>
  <si>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</si>
  <si>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</si>
  <si>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</si>
  <si>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</si>
  <si>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</si>
  <si>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其他一般性转移支付收入</t>
  </si>
  <si>
    <t xml:space="preserve">    其他一般性转移支付支出</t>
  </si>
  <si>
    <t xml:space="preserve">  专项转移支付收入</t>
  </si>
  <si>
    <t xml:space="preserve">  专项转移支付支出</t>
  </si>
  <si>
    <t xml:space="preserve">    外交</t>
  </si>
  <si>
    <t xml:space="preserve">    国防</t>
  </si>
  <si>
    <t xml:space="preserve">    公共安全</t>
  </si>
  <si>
    <t xml:space="preserve">    科学技术</t>
  </si>
  <si>
    <t xml:space="preserve">    文化旅游体育与传媒</t>
  </si>
  <si>
    <t xml:space="preserve">    社会保障和就业</t>
  </si>
  <si>
    <t xml:space="preserve">    卫生健康</t>
  </si>
  <si>
    <t xml:space="preserve">    城乡社区</t>
  </si>
  <si>
    <t xml:space="preserve">    农林水</t>
  </si>
  <si>
    <t xml:space="preserve">    资源勘探工业信息等</t>
  </si>
  <si>
    <t xml:space="preserve">    商业服务业等</t>
  </si>
  <si>
    <t xml:space="preserve">    金融</t>
  </si>
  <si>
    <t xml:space="preserve">    自然资源海洋气象等</t>
  </si>
  <si>
    <t xml:space="preserve">    粮油物资储备</t>
  </si>
  <si>
    <t xml:space="preserve">    灾害防治及应急管理</t>
  </si>
  <si>
    <t xml:space="preserve">    其他收入</t>
  </si>
  <si>
    <t>下级上解收入</t>
  </si>
  <si>
    <t>上解上级支出</t>
  </si>
  <si>
    <t xml:space="preserve">  体制上解收入</t>
  </si>
  <si>
    <t xml:space="preserve">  体制上解支出</t>
  </si>
  <si>
    <t xml:space="preserve">  专项上解收入</t>
  </si>
  <si>
    <t xml:space="preserve">  专项上解支出</t>
  </si>
  <si>
    <t>待偿债再融资一般债券上年结余</t>
  </si>
  <si>
    <t xml:space="preserve">调入资金   </t>
  </si>
  <si>
    <t xml:space="preserve">  从政府性基金预算调入</t>
  </si>
  <si>
    <t xml:space="preserve">  调出用于补充超长期特别国债偿债备付金的资金</t>
  </si>
  <si>
    <t xml:space="preserve">  从国有资本经营预算调入</t>
  </si>
  <si>
    <t xml:space="preserve">  调出用于偿还超长期特别国债本金的资金</t>
  </si>
  <si>
    <t xml:space="preserve">  从其他资金调入</t>
  </si>
  <si>
    <t xml:space="preserve">  其他调出资金</t>
  </si>
  <si>
    <t>债务收入</t>
  </si>
  <si>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</si>
  <si>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</si>
  <si>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</si>
  <si>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</si>
  <si>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</si>
  <si>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</si>
  <si>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</si>
  <si>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</si>
  <si>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</si>
  <si>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</si>
  <si>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</si>
  <si>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t>债务转贷收入</t>
  </si>
  <si>
    <t>债务转贷支出</t>
  </si>
  <si>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</si>
  <si>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</si>
  <si>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</si>
  <si>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</si>
  <si>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</si>
  <si>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</si>
  <si>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</si>
  <si>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</si>
  <si>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</si>
  <si>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t>国债转贷收入</t>
  </si>
  <si>
    <t>补充预算周转金</t>
  </si>
  <si>
    <t>国债转贷资金上年结余</t>
  </si>
  <si>
    <t>拨付国债转贷资金数</t>
  </si>
  <si>
    <t>国债转贷转补助数</t>
  </si>
  <si>
    <t>国债转贷资金结余</t>
  </si>
  <si>
    <t>动用预算稳定调节基金</t>
  </si>
  <si>
    <t>区域间转移性收入</t>
  </si>
  <si>
    <t>区域间转移性支出</t>
  </si>
  <si>
    <t xml:space="preserve">  接受其他地区援助收入</t>
  </si>
  <si>
    <t xml:space="preserve">  援助其他地区支出</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</si>
  <si>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</si>
  <si>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</si>
  <si>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</si>
  <si>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</si>
  <si>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</si>
  <si>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</si>
  <si>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 xml:space="preserve">  生态保护补偿转移性收入</t>
  </si>
  <si>
    <t xml:space="preserve">  生态保护补偿转移性支出</t>
  </si>
  <si>
    <t xml:space="preserve">    其他省(自治区、直辖市、计划单列市)横向生态保护补偿转移性收入</t>
  </si>
  <si>
    <t xml:space="preserve">    其他省(自治区、直辖市、计划单列市)横向生态保护补偿转移性支出</t>
  </si>
  <si>
    <t xml:space="preserve">    省内其他地市(区)横向生态保护补偿转移性收入</t>
  </si>
  <si>
    <t xml:space="preserve">    省内其他地市(区)横向生态保护补偿转移性支出</t>
  </si>
  <si>
    <t xml:space="preserve">    市内其他县市(区)横向生态保护补偿转移性收入</t>
  </si>
  <si>
    <t xml:space="preserve">    市内其他县市(区)横向生态保护补偿转移性支出</t>
  </si>
  <si>
    <t xml:space="preserve">  土地指标调剂转移性收入</t>
  </si>
  <si>
    <t xml:space="preserve">  土地指标调剂转移性支出</t>
  </si>
  <si>
    <t xml:space="preserve">    其他省(自治区、直辖市、计划单列市)横向土地指标调剂转移性收入</t>
  </si>
  <si>
    <t xml:space="preserve">    其他省(自治区、直辖市、计划单列市)横向土地指标调剂转移性支出</t>
  </si>
  <si>
    <t xml:space="preserve">    省内其他地市(区)横向土地指标调剂转移性收入</t>
  </si>
  <si>
    <t xml:space="preserve">    省内其他地市(区)横向土地指标调剂转移性支出</t>
  </si>
  <si>
    <t xml:space="preserve">    市内其他县市(区)横向土地指标调剂转移性收入</t>
  </si>
  <si>
    <t xml:space="preserve">    市内其他县市(区)横向土地指标调剂转移性支出</t>
  </si>
  <si>
    <t xml:space="preserve">  其他转移性收入</t>
  </si>
  <si>
    <t xml:space="preserve">  其他转移性支出</t>
  </si>
  <si>
    <t xml:space="preserve">    其他省(自治区、直辖市、计划单列市)其他转移性收入</t>
  </si>
  <si>
    <t xml:space="preserve">    其他省(自治区、直辖市、计划单列市)其他转移性支出</t>
  </si>
  <si>
    <t xml:space="preserve">    省内其他地市(区)其他转移性收入</t>
  </si>
  <si>
    <t xml:space="preserve">    省内其他地市(区)其他转移性支出</t>
  </si>
  <si>
    <t xml:space="preserve">    市内其他县市(区)其他转移性收入</t>
  </si>
  <si>
    <t xml:space="preserve">    市内其他县市(区)其他转移性支出</t>
  </si>
  <si>
    <t>省补助计划单列市收入</t>
  </si>
  <si>
    <t>计划单列市上解省支出</t>
  </si>
  <si>
    <t>计划单列市上解省收入</t>
  </si>
  <si>
    <t>省补助计划单列市支出</t>
  </si>
  <si>
    <t>待偿债再融资一般债券结余</t>
  </si>
  <si>
    <t>减:结转下年的支出</t>
  </si>
  <si>
    <t>净结余</t>
  </si>
  <si>
    <t>收  入  总  计</t>
  </si>
  <si>
    <t>支  出  总  计</t>
  </si>
  <si>
    <t>附表六</t>
  </si>
  <si>
    <t>合计</t>
  </si>
  <si>
    <t>一般债务</t>
  </si>
  <si>
    <t>专项债务</t>
  </si>
  <si>
    <t>小计</t>
  </si>
  <si>
    <t>一般债券</t>
  </si>
  <si>
    <t>向外国政府借款</t>
  </si>
  <si>
    <t>向国际组织借款</t>
  </si>
  <si>
    <t>其他一般债务</t>
  </si>
  <si>
    <t>专项债券</t>
  </si>
  <si>
    <t>其他专项债务</t>
  </si>
  <si>
    <t>上年末地方政府债务余额</t>
  </si>
  <si>
    <t>本年地方政府债务余额限额(预算数)</t>
  </si>
  <si>
    <t>本年地方政府债务(转贷)收入</t>
  </si>
  <si>
    <t>本年地方政府债务还本支出</t>
  </si>
  <si>
    <t>本年采用其他方式化解的债务本金</t>
  </si>
  <si>
    <t>年末地方政府债务余额</t>
  </si>
  <si>
    <t>附表七</t>
  </si>
  <si>
    <t>2024年政府性基金预算收入决算表</t>
  </si>
  <si>
    <t>单位：元</t>
  </si>
  <si>
    <t>2023年完成</t>
  </si>
  <si>
    <t>年初数</t>
  </si>
  <si>
    <t>政府性基金收入</t>
  </si>
  <si>
    <t>1030102</t>
  </si>
  <si>
    <t>（一）农网还贷资金收入</t>
  </si>
  <si>
    <t>1030106</t>
  </si>
  <si>
    <t>（二）铁路建设基金收入</t>
  </si>
  <si>
    <t>1030110</t>
  </si>
  <si>
    <t>（三）民航发展基金收入</t>
  </si>
  <si>
    <t>1030112</t>
  </si>
  <si>
    <t>（四）海南省高等级公路车辆通行附加费收入</t>
  </si>
  <si>
    <t>（五）港口建设费收入</t>
  </si>
  <si>
    <t>1030121</t>
  </si>
  <si>
    <t>（六）旅游发展基金收入</t>
  </si>
  <si>
    <t>1030129</t>
  </si>
  <si>
    <t>（七）国家电影事业发展专项资金收入</t>
  </si>
  <si>
    <t>1030146</t>
  </si>
  <si>
    <t>（八） 国有土地收益基金收入</t>
  </si>
  <si>
    <t>1030147</t>
  </si>
  <si>
    <t>（九）农业土地开发资金收入</t>
  </si>
  <si>
    <t>1030148</t>
  </si>
  <si>
    <t>（十）国有土地使用权出让收入</t>
  </si>
  <si>
    <t>1030149</t>
  </si>
  <si>
    <t>（十一）大中型水库移民后期扶持基金收入</t>
  </si>
  <si>
    <t>1030150</t>
  </si>
  <si>
    <t>（十二）大中型水库库区基金收入</t>
  </si>
  <si>
    <t>1030152</t>
  </si>
  <si>
    <t>（十三）三峡水库库区基金收入</t>
  </si>
  <si>
    <t>1030153</t>
  </si>
  <si>
    <t>（十四）中央特别国债经营基金收入</t>
  </si>
  <si>
    <t>1030154</t>
  </si>
  <si>
    <t>（十五）中央特别国债经营基金财务收入</t>
  </si>
  <si>
    <t>1030155</t>
  </si>
  <si>
    <t>（十六）彩票公益金收入</t>
  </si>
  <si>
    <t>1030156</t>
  </si>
  <si>
    <t>（十七）城市基础设施配套费收入</t>
  </si>
  <si>
    <t>1030157</t>
  </si>
  <si>
    <t>（十八） 小型水库移民扶助基金收入</t>
  </si>
  <si>
    <t>1030158</t>
  </si>
  <si>
    <t>（十九）国家重大水利工程建设基金收入</t>
  </si>
  <si>
    <t>1030159</t>
  </si>
  <si>
    <t>（二十）车辆通行费</t>
  </si>
  <si>
    <t>1030166</t>
  </si>
  <si>
    <t>（二十一）核电站乏燃料处理处置基金收入</t>
  </si>
  <si>
    <t>1030168</t>
  </si>
  <si>
    <t>（二十二）可再生能源电价附加收入</t>
  </si>
  <si>
    <t>1030171</t>
  </si>
  <si>
    <t>（二十三）船舶油污损害赔偿基金收入</t>
  </si>
  <si>
    <t>1030175</t>
  </si>
  <si>
    <t>（二十四）废弃电器电子产品处理基金收入</t>
  </si>
  <si>
    <t>1030178</t>
  </si>
  <si>
    <t>（二十五）污水处理费收入</t>
  </si>
  <si>
    <t>1030180</t>
  </si>
  <si>
    <t>（二十六）彩票发行机构和彩票销售机构的业务费用</t>
  </si>
  <si>
    <t>1030199</t>
  </si>
  <si>
    <t>（二十七）其他政府性基金收入</t>
  </si>
  <si>
    <t>10310</t>
  </si>
  <si>
    <t>（二十八）专项债务对应项目专项收入</t>
  </si>
  <si>
    <t>1031003</t>
  </si>
  <si>
    <t xml:space="preserve">    海南省高等级公路车辆通行附加费专项债务对应项目专项收入</t>
  </si>
  <si>
    <t>1031005</t>
  </si>
  <si>
    <t xml:space="preserve">    国家电影事业发展专项资金专项债务对应项目专项收入</t>
  </si>
  <si>
    <t>1031006</t>
  </si>
  <si>
    <t xml:space="preserve">    国有土地使用权出让金专项债务对应项目专项收入</t>
  </si>
  <si>
    <t>103100601</t>
  </si>
  <si>
    <t xml:space="preserve">      土地储备专项债券对应项目专项收入</t>
  </si>
  <si>
    <t>103100602</t>
  </si>
  <si>
    <t xml:space="preserve">      棚户区改造专项债券对应项目专项收入</t>
  </si>
  <si>
    <t>103100699</t>
  </si>
  <si>
    <t xml:space="preserve">      其他国有土地使用权出让金专项债务对应项目专项收入</t>
  </si>
  <si>
    <t>1031008</t>
  </si>
  <si>
    <t xml:space="preserve">    农业土地开发资金专项债务对应项目专项收入</t>
  </si>
  <si>
    <t>1031009</t>
  </si>
  <si>
    <t xml:space="preserve">    大中型水库库区基金专项债务对应项目专项收入</t>
  </si>
  <si>
    <t>1031010</t>
  </si>
  <si>
    <t xml:space="preserve">    城市基础设施配套费专项债务对应项目专项收入</t>
  </si>
  <si>
    <t>1031011</t>
  </si>
  <si>
    <t xml:space="preserve">    小型水库移民扶助基金专项债务对应项目专项收入</t>
  </si>
  <si>
    <t>1031012</t>
  </si>
  <si>
    <t xml:space="preserve">    国家重大水利工程建设基金专项债务对应项目专项收入</t>
  </si>
  <si>
    <t>1031013</t>
  </si>
  <si>
    <t xml:space="preserve">    车辆通行费专项债务对应项目专项收入</t>
  </si>
  <si>
    <t>103101301</t>
  </si>
  <si>
    <t xml:space="preserve">      政府收费公路专项债券对应项目专项收入</t>
  </si>
  <si>
    <t>103101399</t>
  </si>
  <si>
    <t xml:space="preserve">      其他车辆通行费专项债务对应项目专项收入</t>
  </si>
  <si>
    <t>1031014</t>
  </si>
  <si>
    <t xml:space="preserve">    污水处理费专项债务对应项目专项收入</t>
  </si>
  <si>
    <t>1031099</t>
  </si>
  <si>
    <t xml:space="preserve">    其他政府性基金专项债务对应项目专项收入</t>
  </si>
  <si>
    <t>103109998</t>
  </si>
  <si>
    <t xml:space="preserve">      其他地方自行试点项目收益专项债券对应项目专项收入</t>
  </si>
  <si>
    <t>103109999</t>
  </si>
  <si>
    <t xml:space="preserve">      其他政府性基金专项债务对应项目专项收入</t>
  </si>
  <si>
    <t>11008</t>
  </si>
  <si>
    <t>1100802</t>
  </si>
  <si>
    <t xml:space="preserve">  政府性基金预算上年结余收入</t>
  </si>
  <si>
    <t>11009</t>
  </si>
  <si>
    <t>1100902</t>
  </si>
  <si>
    <t xml:space="preserve">  调入政府性基金预算资金</t>
  </si>
  <si>
    <t>11011</t>
  </si>
  <si>
    <t>1101102</t>
  </si>
  <si>
    <t xml:space="preserve">  地方政府专项债务转贷收入</t>
  </si>
  <si>
    <t>110110201</t>
  </si>
  <si>
    <t xml:space="preserve">    海南省高等级公路车辆通行附加费债务转贷收入</t>
  </si>
  <si>
    <t>110110205</t>
  </si>
  <si>
    <t xml:space="preserve">    国家电影事业发展专项资金债务转贷收入</t>
  </si>
  <si>
    <t>110110211</t>
  </si>
  <si>
    <t xml:space="preserve">    国有土地使用权出让金债务转贷收入</t>
  </si>
  <si>
    <t>110110213</t>
  </si>
  <si>
    <t xml:space="preserve">    农业土地开发资金债务转贷收入</t>
  </si>
  <si>
    <t>110110214</t>
  </si>
  <si>
    <t xml:space="preserve">    大中型水库库区基金债务转贷收入</t>
  </si>
  <si>
    <t>110110216</t>
  </si>
  <si>
    <t xml:space="preserve">    城市基础设施配套费债务转贷收入</t>
  </si>
  <si>
    <t>110110217</t>
  </si>
  <si>
    <t xml:space="preserve">    小型水库移民扶助基金债务转贷收入</t>
  </si>
  <si>
    <t>110110218</t>
  </si>
  <si>
    <t xml:space="preserve">    国家重大水利工程建设基金债务转贷收入</t>
  </si>
  <si>
    <t>110110219</t>
  </si>
  <si>
    <t xml:space="preserve">    车辆通行费债务转贷收入</t>
  </si>
  <si>
    <t>110110220</t>
  </si>
  <si>
    <t xml:space="preserve">    污水处理费债务转贷收入</t>
  </si>
  <si>
    <t>110110231</t>
  </si>
  <si>
    <t xml:space="preserve">    土地储备专项债券转贷收入</t>
  </si>
  <si>
    <t>110110232</t>
  </si>
  <si>
    <t xml:space="preserve">    政府收费公路专项债券转贷收入</t>
  </si>
  <si>
    <t>110110233</t>
  </si>
  <si>
    <t xml:space="preserve">    棚户区改造专项债券转贷收入</t>
  </si>
  <si>
    <t>110110298</t>
  </si>
  <si>
    <t xml:space="preserve">    其他地方自行试点项目收益专项债券转贷收入</t>
  </si>
  <si>
    <t>110110299</t>
  </si>
  <si>
    <t xml:space="preserve">    其他政府性基金债务转贷收入</t>
  </si>
  <si>
    <t>11004</t>
  </si>
  <si>
    <t>11006</t>
  </si>
  <si>
    <t>上解收入</t>
  </si>
  <si>
    <t>收入总计</t>
  </si>
  <si>
    <t>附表八</t>
  </si>
  <si>
    <t>2024年政府性基金预算支出决算表</t>
  </si>
  <si>
    <t>预算调整</t>
  </si>
  <si>
    <t>政府性基金支出</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</si>
  <si>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</si>
  <si>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</si>
  <si>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</si>
  <si>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</si>
  <si>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</si>
  <si>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</si>
  <si>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</si>
  <si>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</si>
  <si>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</si>
  <si>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</si>
  <si>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</si>
  <si>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</si>
  <si>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</si>
  <si>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</si>
  <si>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</si>
  <si>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</si>
  <si>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</si>
  <si>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</si>
  <si>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</si>
  <si>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</si>
  <si>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</si>
  <si>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</si>
  <si>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</si>
  <si>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</si>
  <si>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</si>
  <si>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</si>
  <si>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</si>
  <si>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</si>
  <si>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</si>
  <si>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</si>
  <si>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</si>
  <si>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</si>
  <si>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</si>
  <si>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</si>
  <si>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</si>
  <si>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</si>
  <si>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</si>
  <si>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</si>
  <si>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</si>
  <si>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</si>
  <si>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</si>
  <si>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</si>
  <si>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</si>
  <si>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</si>
  <si>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</si>
  <si>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</si>
  <si>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</si>
  <si>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</si>
  <si>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</si>
  <si>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</si>
  <si>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</si>
  <si>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</si>
  <si>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</si>
  <si>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</si>
  <si>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</si>
  <si>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</si>
  <si>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</si>
  <si>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</si>
  <si>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</si>
  <si>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</si>
  <si>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</si>
  <si>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</si>
  <si>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</si>
  <si>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2120814</t>
  </si>
  <si>
    <t xml:space="preserve">     农业生产发展支出</t>
  </si>
  <si>
    <t>2120815</t>
  </si>
  <si>
    <t xml:space="preserve">     农村社会事业支出</t>
  </si>
  <si>
    <t>2120816</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</si>
  <si>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</si>
  <si>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</si>
  <si>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</si>
  <si>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</si>
  <si>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</si>
  <si>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</si>
  <si>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</si>
  <si>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</si>
  <si>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</si>
  <si>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</si>
  <si>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</si>
  <si>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</si>
  <si>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</si>
  <si>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</si>
  <si>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</si>
  <si>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</si>
  <si>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</si>
  <si>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</si>
  <si>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</si>
  <si>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</si>
  <si>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</si>
  <si>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</si>
  <si>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</si>
  <si>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</si>
  <si>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</si>
  <si>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</si>
  <si>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</si>
  <si>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</si>
  <si>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</si>
  <si>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</si>
  <si>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</si>
  <si>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</si>
  <si>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</si>
  <si>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</si>
  <si>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</si>
  <si>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</si>
  <si>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</si>
  <si>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</si>
  <si>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</si>
  <si>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</si>
  <si>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</si>
  <si>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</si>
  <si>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超长期特别国债安排的支出</t>
  </si>
  <si>
    <t xml:space="preserve">     城乡社区公共设施</t>
  </si>
  <si>
    <t xml:space="preserve">     其他城乡社区支出</t>
  </si>
  <si>
    <t>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</si>
  <si>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</si>
  <si>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</si>
  <si>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</si>
  <si>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</si>
  <si>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</si>
  <si>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</si>
  <si>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</si>
  <si>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</si>
  <si>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</si>
  <si>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</si>
  <si>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</si>
  <si>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</si>
  <si>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21370</t>
  </si>
  <si>
    <t xml:space="preserve">  大中型水库库区基金对应专项债务收入安排的支出</t>
  </si>
  <si>
    <t>2137001</t>
  </si>
  <si>
    <t>2137099</t>
  </si>
  <si>
    <t xml:space="preserve">     其他大中型水库库区基金对应专项债务收入支出</t>
  </si>
  <si>
    <t>21371</t>
  </si>
  <si>
    <t xml:space="preserve">  国家重大水利工程建设基金对应专项债务收入安排的支出</t>
  </si>
  <si>
    <t>2137101</t>
  </si>
  <si>
    <t>2137102</t>
  </si>
  <si>
    <t xml:space="preserve">     三峡工程后续工作</t>
  </si>
  <si>
    <t>2137103</t>
  </si>
  <si>
    <t>2137199</t>
  </si>
  <si>
    <t xml:space="preserve">     其他重大水利工程建设基金对应专项债务收入支出</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</si>
  <si>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</si>
  <si>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</si>
  <si>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</si>
  <si>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</si>
  <si>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</si>
  <si>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</si>
  <si>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</si>
  <si>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</si>
  <si>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</si>
  <si>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</si>
  <si>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</si>
  <si>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</si>
  <si>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</si>
  <si>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</si>
  <si>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</si>
  <si>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</si>
  <si>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</si>
  <si>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</si>
  <si>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</si>
  <si>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</si>
  <si>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</si>
  <si>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</si>
  <si>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</si>
  <si>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</si>
  <si>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</si>
  <si>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</si>
  <si>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</si>
  <si>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</si>
  <si>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</si>
  <si>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</si>
  <si>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</si>
  <si>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</si>
  <si>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</si>
  <si>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</si>
  <si>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</si>
  <si>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2146999</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</si>
  <si>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</si>
  <si>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</si>
  <si>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</si>
  <si>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</si>
  <si>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</si>
  <si>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</si>
  <si>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</si>
  <si>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</si>
  <si>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</si>
  <si>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</si>
  <si>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</si>
  <si>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</si>
  <si>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资源勘探工业信息等支出</t>
  </si>
  <si>
    <t xml:space="preserve">  农网还贷资金支出</t>
  </si>
  <si>
    <t xml:space="preserve">     中央农网还贷资金支出</t>
  </si>
  <si>
    <t xml:space="preserve">     地方农网还贷资金支出</t>
  </si>
  <si>
    <t xml:space="preserve">     其他农网还贷资金支出</t>
  </si>
  <si>
    <t xml:space="preserve">     制造业</t>
  </si>
  <si>
    <t>金融支出</t>
  </si>
  <si>
    <t xml:space="preserve">     中央特别国债经营基金支出</t>
  </si>
  <si>
    <t xml:space="preserve">     中央特别国债经营基金财务支出</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</si>
  <si>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</si>
  <si>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</si>
  <si>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</si>
  <si>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</si>
  <si>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</si>
  <si>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</si>
  <si>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</si>
  <si>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</si>
  <si>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</si>
  <si>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</si>
  <si>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</si>
  <si>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</si>
  <si>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</si>
  <si>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</si>
  <si>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</si>
  <si>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</si>
  <si>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22909</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</si>
  <si>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</si>
  <si>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</si>
  <si>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</si>
  <si>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</si>
  <si>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</si>
  <si>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</si>
  <si>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</si>
  <si>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</si>
  <si>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</si>
  <si>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</si>
  <si>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</si>
  <si>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</si>
  <si>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</si>
  <si>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</si>
  <si>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</si>
  <si>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</si>
  <si>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</si>
  <si>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</si>
  <si>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</si>
  <si>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</si>
  <si>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</si>
  <si>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</si>
  <si>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</si>
  <si>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</si>
  <si>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</si>
  <si>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</si>
  <si>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</si>
  <si>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</si>
  <si>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</si>
  <si>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</si>
  <si>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</si>
  <si>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</si>
  <si>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</si>
  <si>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</si>
  <si>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</si>
  <si>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</si>
  <si>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</si>
  <si>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</si>
  <si>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</si>
  <si>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</si>
  <si>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</si>
  <si>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</si>
  <si>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</si>
  <si>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</si>
  <si>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</si>
  <si>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</si>
  <si>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</si>
  <si>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</si>
  <si>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</si>
  <si>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</si>
  <si>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</si>
  <si>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</si>
  <si>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</si>
  <si>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</si>
  <si>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</si>
  <si>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</si>
  <si>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</si>
  <si>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</si>
  <si>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</si>
  <si>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</si>
  <si>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</si>
  <si>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</si>
  <si>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</si>
  <si>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</si>
  <si>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</si>
  <si>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</si>
  <si>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</si>
  <si>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</si>
  <si>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</si>
  <si>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</si>
  <si>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</si>
  <si>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</si>
  <si>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</si>
  <si>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上解支出</t>
  </si>
  <si>
    <t xml:space="preserve">  政府性基金预算调出资金</t>
  </si>
  <si>
    <t xml:space="preserve">     海南省高等级公路车辆通行附加费债务转贷支出</t>
  </si>
  <si>
    <t xml:space="preserve">     国家电影事业发展专项资金债务转贷支出</t>
  </si>
  <si>
    <t xml:space="preserve">     国有土地使用权出让金债务转贷支出</t>
  </si>
  <si>
    <t xml:space="preserve">     农业土地开发资金债务转贷支出</t>
  </si>
  <si>
    <t xml:space="preserve">     大中型水库库区基金债务转贷支出</t>
  </si>
  <si>
    <t xml:space="preserve">     城市基础设施配套费债务转贷支出</t>
  </si>
  <si>
    <t xml:space="preserve">     小型水库移民扶助基金债务转贷支出</t>
  </si>
  <si>
    <t xml:space="preserve">     国家重大水利工程建设基金债务转贷支出</t>
  </si>
  <si>
    <t xml:space="preserve">     车辆通行费债务转贷支出</t>
  </si>
  <si>
    <t xml:space="preserve">     污水处理费债务转贷支出</t>
  </si>
  <si>
    <t xml:space="preserve">     其他地方政府债务转贷支出</t>
  </si>
  <si>
    <t xml:space="preserve">  地方政府专项债务还本支出</t>
  </si>
  <si>
    <t xml:space="preserve">     海南省高等级公路车辆通行附加费债务还本支出</t>
  </si>
  <si>
    <t xml:space="preserve">     国家电影事业发展专项资金债务还本支出</t>
  </si>
  <si>
    <t xml:space="preserve">     国有土地使用权出让金债务还本支出</t>
  </si>
  <si>
    <t xml:space="preserve">     农业土地开发资金债务还本支出</t>
  </si>
  <si>
    <t xml:space="preserve">     大中型水库库区基金债务还本支出</t>
  </si>
  <si>
    <t xml:space="preserve">     城市基础设施配套费债务还本支出</t>
  </si>
  <si>
    <t xml:space="preserve">     小型水库移民扶助基金债务还本支出</t>
  </si>
  <si>
    <t xml:space="preserve">     国家重大水利工程建设基金债务还本支出</t>
  </si>
  <si>
    <t xml:space="preserve">     车辆通行费债务还本支出</t>
  </si>
  <si>
    <t xml:space="preserve">     污水处理费债务还本支出</t>
  </si>
  <si>
    <t xml:space="preserve">     其他政府性基金债务还本支出</t>
  </si>
  <si>
    <t xml:space="preserve">  政府性基金年终结余</t>
  </si>
  <si>
    <t>附表九</t>
  </si>
  <si>
    <t>决算数</t>
  </si>
  <si>
    <t>政府性基金预算收入</t>
  </si>
  <si>
    <t>政府性基金预算支出</t>
  </si>
  <si>
    <t>政府性基金预算上级补助收入</t>
  </si>
  <si>
    <t>政府性基金预算补助下级支出</t>
  </si>
  <si>
    <t xml:space="preserve">  政府性基金转移支付收入</t>
  </si>
  <si>
    <t xml:space="preserve">  政府性基金转移支付支出</t>
  </si>
  <si>
    <t xml:space="preserve">    超长期特别国债转移支付收入</t>
  </si>
  <si>
    <t xml:space="preserve">    超长期特别国债转移支付支出</t>
  </si>
  <si>
    <t>政府性基金预算下级上解收入</t>
  </si>
  <si>
    <t>政府性基金预算上解上级支出</t>
  </si>
  <si>
    <t xml:space="preserve">  抗疫特别国债还本上解收入</t>
  </si>
  <si>
    <t xml:space="preserve">  抗疫特别国债还本上解支出</t>
  </si>
  <si>
    <t xml:space="preserve">  超长期特别国债还本上解收入</t>
  </si>
  <si>
    <t xml:space="preserve">  超长期特别国债还本上解支出</t>
  </si>
  <si>
    <t xml:space="preserve">  其他政府性基金上解收入</t>
  </si>
  <si>
    <t xml:space="preserve">  其他政府性基金上解支出</t>
  </si>
  <si>
    <t>待偿债再融资专项债券上年结余</t>
  </si>
  <si>
    <t>政府性基金预算上年结余收入</t>
  </si>
  <si>
    <t>政府性基金预算调入资金</t>
  </si>
  <si>
    <t>政府性基金预算调出资金</t>
  </si>
  <si>
    <t xml:space="preserve">  中央单位特殊上缴利润专项收入</t>
  </si>
  <si>
    <t xml:space="preserve">  其他调入政府性基金预算资金</t>
  </si>
  <si>
    <t xml:space="preserve">    从一般公共预算调入用于补充超长期特别国债偿债备付金的资金</t>
  </si>
  <si>
    <t xml:space="preserve">    从一般公共预算调入用于偿还超长期特别国债本金的资金</t>
  </si>
  <si>
    <t xml:space="preserve">    从一般公共预算调入的其他资金</t>
  </si>
  <si>
    <t xml:space="preserve">    从国有资本经营预算调入用于补充超长期特别国债偿债备付金的资金</t>
  </si>
  <si>
    <t xml:space="preserve">    从国有资本经营预算调入用于偿还超长期特别国债本金的资金</t>
  </si>
  <si>
    <t xml:space="preserve">    其他调入资金</t>
  </si>
  <si>
    <t xml:space="preserve">  中央政府债务收入</t>
  </si>
  <si>
    <t xml:space="preserve">    超长期特别国债收入</t>
  </si>
  <si>
    <t xml:space="preserve">  抗疫特别国债还本支出</t>
  </si>
  <si>
    <t xml:space="preserve">  超长期特别国债还本支出</t>
  </si>
  <si>
    <t xml:space="preserve">    专项债务收入</t>
  </si>
  <si>
    <t>政府性基金预算省补助计划单列市收入</t>
  </si>
  <si>
    <t>政府性基金预算省补助计划单列市支出</t>
  </si>
  <si>
    <t>政府性基金预算计划单列市上解省收入</t>
  </si>
  <si>
    <t>政府性基金预算计划单列市上解省支出</t>
  </si>
  <si>
    <t>动用偿债备付金</t>
  </si>
  <si>
    <t>偿债备付金</t>
  </si>
  <si>
    <t xml:space="preserve">  动用超长期特别国债偿债备付金</t>
  </si>
  <si>
    <t xml:space="preserve">  安排超长期特别国债偿债备付金</t>
  </si>
  <si>
    <t>待偿债再融资专项债券结余</t>
  </si>
  <si>
    <t>政府性基金预算年终结余</t>
  </si>
  <si>
    <t>收　　入　　总　　计　</t>
  </si>
  <si>
    <t>支　　出　　总　　计　</t>
  </si>
  <si>
    <t>附表十</t>
  </si>
  <si>
    <t>2024年度柳南区政府专项债务限额和余额情况决算表</t>
  </si>
  <si>
    <t>附表十一</t>
  </si>
  <si>
    <t>2024年国有资本经营预算收入决算表</t>
  </si>
  <si>
    <t>单位;元</t>
  </si>
  <si>
    <t>项  目</t>
  </si>
  <si>
    <t>国有资本经营预算收入</t>
  </si>
  <si>
    <t>（一）利润收入</t>
  </si>
  <si>
    <t>（二）股利、股息收入</t>
  </si>
  <si>
    <t>（三）产权转让收入</t>
  </si>
  <si>
    <t>（四）清算收入</t>
  </si>
  <si>
    <t>（五）其他国有资本经营收入</t>
  </si>
  <si>
    <t>收入合计</t>
  </si>
  <si>
    <t>附件十二</t>
  </si>
  <si>
    <t>2024年国有资本经营预算支出决算表</t>
  </si>
  <si>
    <t>国有资本经营预算支出</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</si>
  <si>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</si>
  <si>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</si>
  <si>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</si>
  <si>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</si>
  <si>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国有企业棚户区改造支出</t>
  </si>
  <si>
    <t xml:space="preserve">         国有企业改革成本支出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</si>
  <si>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</si>
  <si>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</si>
  <si>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</si>
  <si>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</si>
  <si>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</si>
  <si>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</si>
  <si>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</si>
  <si>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其他国有企业资本金注入</t>
  </si>
  <si>
    <t xml:space="preserve">    国有企业政策性补贴</t>
  </si>
  <si>
    <t xml:space="preserve">    金融国有资本经营预算支出</t>
  </si>
  <si>
    <t xml:space="preserve">         资本性支出</t>
  </si>
  <si>
    <t xml:space="preserve">    其他国有资本经营预算支出</t>
  </si>
  <si>
    <t>附件十三</t>
  </si>
  <si>
    <t>2024年国有资本经营本级支出决算表</t>
  </si>
  <si>
    <t>附表十四</t>
  </si>
  <si>
    <t>2024年度对下安排转移支付的应当公开国有资本经营预算转移支付决算表</t>
  </si>
  <si>
    <t>国有资本经营预算上级补助收入</t>
  </si>
  <si>
    <t>国有资本经营预算补助下级支出</t>
  </si>
  <si>
    <t>国有资本经营预算下级上解收入</t>
  </si>
  <si>
    <t>国有资本经营预算上解上级支出</t>
  </si>
  <si>
    <t>国有资本经营预算上年结余收入</t>
  </si>
  <si>
    <t>国有资本经营预算调出资金</t>
  </si>
  <si>
    <t xml:space="preserve">  调出到一般公共预算资金</t>
  </si>
  <si>
    <t xml:space="preserve">  调出到政府性基金预算资金</t>
  </si>
  <si>
    <t>国有资本经营预算省补助计划单列市收入</t>
  </si>
  <si>
    <t>国有资本经营预算省补助计划单列市支出</t>
  </si>
  <si>
    <t>国有资本经营预算计划单列市上解省收入</t>
  </si>
  <si>
    <t>国有资本经营预算计划单列市上解省支出</t>
  </si>
  <si>
    <t>国有资本经营预算年终结余</t>
  </si>
  <si>
    <t>附表十五</t>
  </si>
  <si>
    <t>2024年社保基金收入决算表</t>
  </si>
  <si>
    <t>完成预算%</t>
  </si>
  <si>
    <t>社会保险基金收入</t>
  </si>
  <si>
    <t>（一）城乡居民基本养老保险基金收入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</si>
  <si>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</si>
  <si>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</si>
  <si>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</si>
  <si>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</si>
  <si>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</si>
  <si>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</si>
  <si>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（二）机关事业单位基本养老保险基金收入</t>
  </si>
  <si>
    <t>收入总入</t>
  </si>
  <si>
    <t>附表十六</t>
  </si>
  <si>
    <t>2024年社保基金支出决算表</t>
  </si>
  <si>
    <t>社会保险基金支出</t>
  </si>
  <si>
    <t>（一）城乡居民基本养老保险基金支出</t>
  </si>
  <si>
    <t xml:space="preserve">  其中:社会保险待遇支出</t>
  </si>
  <si>
    <t xml:space="preserve">         转移支出</t>
  </si>
  <si>
    <t xml:space="preserve">         其他支出</t>
  </si>
  <si>
    <t>（二）机关事业单位基本养老保险基金支出</t>
  </si>
  <si>
    <t xml:space="preserve">  其中：基本养老保险待遇支出</t>
  </si>
  <si>
    <t xml:space="preserve">        转移支出</t>
  </si>
  <si>
    <t>社会保险基金结余</t>
  </si>
  <si>
    <t xml:space="preserve">  城乡居民基本养老保险基金结余</t>
  </si>
  <si>
    <t xml:space="preserve">  机关事业单位基本养老保险基金结余</t>
  </si>
  <si>
    <t>附表十七</t>
  </si>
  <si>
    <t>2024年“三公”经费预算安排执行情况</t>
  </si>
  <si>
    <t>单位：万元</t>
  </si>
  <si>
    <t>行次</t>
  </si>
  <si>
    <t>2023年预算数</t>
  </si>
  <si>
    <t>2024年决算数</t>
  </si>
  <si>
    <t>增减金额</t>
  </si>
  <si>
    <t>栏  次</t>
  </si>
  <si>
    <t>一、“三公”经费支出</t>
  </si>
  <si>
    <t xml:space="preserve">  1.因公出国（境）费</t>
  </si>
  <si>
    <t xml:space="preserve">  2.公务用车购置及运行维护费</t>
  </si>
  <si>
    <t xml:space="preserve">    （1）公务用车购置费</t>
  </si>
  <si>
    <t xml:space="preserve">    （2）公务用车运行维护费</t>
  </si>
  <si>
    <t xml:space="preserve">  3.公务接待费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</si>
</sst>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Red]\(0.00\)"/>
    <numFmt numFmtId="178" formatCode="#,##0.00_ "/>
    <numFmt numFmtId="179" formatCode="#,##0_ "/>
    <numFmt numFmtId="180" formatCode="0.00_ "/>
    <numFmt numFmtId="181" formatCode="0.0%"/>
    <numFmt numFmtId="182" formatCode="0_ "/>
    <numFmt numFmtId="183" formatCode="#,##0_);[Red]\(#,##0\)"/>
  </numFmts>
  <fonts count="64">
    <font>
      <sz val="11"/>
      <color theme="1"/>
      <name val="宋体"/>
      <charset val="134"/>
      <scheme val="minor"/>
    </font>
    <font>
      <sz val="12"/>
      <name val="宋体"/>
      <charset val="134"/>
    </font>
    <font>
      <sz val="10"/>
      <name val="宋体"/>
      <charset val="134"/>
    </font>
    <font>
      <sz val="18"/>
      <name val="宋体"/>
      <charset val="134"/>
    </font>
    <font>
      <sz val="16"/>
      <color theme="1"/>
      <name val="宋体"/>
      <charset val="134"/>
    </font>
    <font>
      <sz val="9"/>
      <name val="宋体"/>
      <charset val="134"/>
    </font>
    <font>
      <b/>
      <sz val="18"/>
      <name val="方正小标宋简体"/>
      <charset val="134"/>
    </font>
    <font>
      <sz val="11"/>
      <name val="宋体"/>
      <charset val="134"/>
    </font>
    <font>
      <b/>
      <sz val="10"/>
      <name val="宋体"/>
      <charset val="134"/>
    </font>
    <font>
      <b/>
      <sz val="11"/>
      <name val="宋体"/>
      <charset val="134"/>
    </font>
    <font>
      <b/>
      <sz val="10"/>
      <name val="Arial"/>
      <charset val="134"/>
    </font>
    <font>
      <b/>
      <sz val="12"/>
      <name val="宋体"/>
      <charset val="134"/>
    </font>
    <font>
      <b/>
      <sz val="10"/>
      <color theme="1"/>
      <name val="宋体"/>
      <charset val="134"/>
    </font>
    <font>
      <b/>
      <sz val="10"/>
      <color indexed="8"/>
      <name val="宋体"/>
      <charset val="134"/>
    </font>
    <font>
      <sz val="10"/>
      <color theme="1"/>
      <name val="宋体"/>
      <charset val="134"/>
    </font>
    <font>
      <sz val="10"/>
      <color indexed="8"/>
      <name val="宋体"/>
      <charset val="134"/>
    </font>
    <font>
      <sz val="10"/>
      <color rgb="FF000000"/>
      <name val="宋体"/>
      <charset val="134"/>
    </font>
    <font>
      <sz val="12"/>
      <color rgb="FF000000"/>
      <name val="宋体"/>
      <charset val="134"/>
    </font>
    <font>
      <b/>
      <sz val="18"/>
      <name val="宋体"/>
      <charset val="134"/>
    </font>
    <font>
      <sz val="10"/>
      <color rgb="FF000000"/>
      <name val="黑体"/>
      <charset val="134"/>
    </font>
    <font>
      <b/>
      <sz val="12"/>
      <color rgb="FF000000"/>
      <name val="黑体"/>
      <charset val="134"/>
    </font>
    <font>
      <b/>
      <sz val="18"/>
      <color rgb="FF000000"/>
      <name val="黑体"/>
      <charset val="134"/>
    </font>
    <font>
      <b/>
      <sz val="11"/>
      <color rgb="FF000000"/>
      <name val="黑体"/>
      <charset val="134"/>
    </font>
    <font>
      <b/>
      <sz val="9"/>
      <name val="宋体"/>
      <charset val="134"/>
    </font>
    <font>
      <sz val="9"/>
      <color indexed="8"/>
      <name val="宋体"/>
      <charset val="134"/>
    </font>
    <font>
      <b/>
      <sz val="12"/>
      <name val="黑体"/>
      <charset val="134"/>
    </font>
    <font>
      <sz val="9"/>
      <color rgb="FF000000"/>
      <name val="宋体"/>
      <charset val="134"/>
    </font>
    <font>
      <b/>
      <sz val="10"/>
      <color rgb="FF000000"/>
      <name val="宋体"/>
      <charset val="134"/>
    </font>
    <font>
      <b/>
      <sz val="9"/>
      <color rgb="FF000000"/>
      <name val="宋体"/>
      <charset val="134"/>
    </font>
    <font>
      <b/>
      <sz val="20"/>
      <color rgb="FF000000"/>
      <name val="黑体"/>
      <charset val="134"/>
    </font>
    <font>
      <sz val="12"/>
      <name val="仿宋"/>
      <charset val="134"/>
    </font>
    <font>
      <b/>
      <sz val="20"/>
      <name val="宋体"/>
      <charset val="134"/>
    </font>
    <font>
      <sz val="10"/>
      <name val="Arial"/>
      <charset val="134"/>
    </font>
    <font>
      <sz val="9"/>
      <color theme="1"/>
      <name val="宋体"/>
      <charset val="134"/>
    </font>
    <font>
      <sz val="8"/>
      <name val="仿宋"/>
      <charset val="134"/>
    </font>
    <font>
      <sz val="12"/>
      <color indexed="8"/>
      <name val="宋体"/>
      <charset val="134"/>
    </font>
    <font>
      <b/>
      <sz val="16"/>
      <name val="宋体"/>
      <charset val="134"/>
    </font>
    <font>
      <sz val="11"/>
      <name val="仿宋_GB2312"/>
      <charset val="134"/>
    </font>
    <font>
      <sz val="11"/>
      <color indexed="8"/>
      <name val="仿宋_GB2312"/>
      <charset val="134"/>
    </font>
    <font>
      <sz val="10"/>
      <name val="仿宋"/>
      <charset val="134"/>
    </font>
    <font>
      <b/>
      <sz val="12"/>
      <color indexed="8"/>
      <name val="宋体"/>
      <charset val="134"/>
    </font>
    <font>
      <sz val="10"/>
      <name val="仿宋_GB2312"/>
      <charset val="134"/>
    </font>
    <font>
      <b/>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0"/>
      <name val="Helv"/>
      <charset val="134"/>
    </font>
  </fonts>
  <fills count="4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C0C0C0"/>
        <bgColor indexed="64"/>
      </patternFill>
    </fill>
    <fill>
      <patternFill patternType="solid">
        <fgColor rgb="FFFFFF99"/>
        <bgColor indexed="64"/>
      </patternFill>
    </fill>
    <fill>
      <patternFill patternType="mediumGray">
        <fgColor rgb="FFFFFFFF"/>
        <bgColor rgb="FF66FF99"/>
      </patternFill>
    </fill>
    <fill>
      <patternFill patternType="solid">
        <fgColor rgb="FF9999FF"/>
        <bgColor indexed="64"/>
      </patternFill>
    </fill>
    <fill>
      <patternFill patternType="solid">
        <fgColor theme="0" tint="-0.25"/>
        <bgColor indexed="64"/>
      </patternFill>
    </fill>
    <fill>
      <patternFill patternType="solid">
        <fgColor rgb="FF99CCFF"/>
        <bgColor indexed="64"/>
      </patternFill>
    </fill>
    <fill>
      <patternFill patternType="solid">
        <fgColor rgb="FFFFFFFF"/>
        <bgColor indexed="64"/>
      </patternFill>
    </fill>
    <fill>
      <patternFill patternType="solid">
        <fgColor theme="2" tint="-0.1"/>
        <bgColor indexed="64"/>
      </patternFill>
    </fill>
    <fill>
      <patternFill patternType="solid">
        <fgColor theme="2"/>
        <bgColor indexed="64"/>
      </patternFill>
    </fill>
    <fill>
      <patternFill patternType="solid">
        <fgColor rgb="FFFFFFFF"/>
        <bgColor rgb="FF000000"/>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0" fillId="18" borderId="23" applyNumberFormat="0" applyFon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24" applyNumberFormat="0" applyFill="0" applyAlignment="0" applyProtection="0">
      <alignment vertical="center"/>
    </xf>
    <xf numFmtId="0" fontId="49" fillId="0" borderId="24" applyNumberFormat="0" applyFill="0" applyAlignment="0" applyProtection="0">
      <alignment vertical="center"/>
    </xf>
    <xf numFmtId="0" fontId="50" fillId="0" borderId="25" applyNumberFormat="0" applyFill="0" applyAlignment="0" applyProtection="0">
      <alignment vertical="center"/>
    </xf>
    <xf numFmtId="0" fontId="50" fillId="0" borderId="0" applyNumberFormat="0" applyFill="0" applyBorder="0" applyAlignment="0" applyProtection="0">
      <alignment vertical="center"/>
    </xf>
    <xf numFmtId="0" fontId="51" fillId="19" borderId="26" applyNumberFormat="0" applyAlignment="0" applyProtection="0">
      <alignment vertical="center"/>
    </xf>
    <xf numFmtId="0" fontId="52" fillId="20" borderId="27" applyNumberFormat="0" applyAlignment="0" applyProtection="0">
      <alignment vertical="center"/>
    </xf>
    <xf numFmtId="0" fontId="53" fillId="20" borderId="26" applyNumberFormat="0" applyAlignment="0" applyProtection="0">
      <alignment vertical="center"/>
    </xf>
    <xf numFmtId="0" fontId="54" fillId="21" borderId="28" applyNumberFormat="0" applyAlignment="0" applyProtection="0">
      <alignment vertical="center"/>
    </xf>
    <xf numFmtId="0" fontId="55" fillId="0" borderId="29" applyNumberFormat="0" applyFill="0" applyAlignment="0" applyProtection="0">
      <alignment vertical="center"/>
    </xf>
    <xf numFmtId="0" fontId="56" fillId="0" borderId="30" applyNumberFormat="0" applyFill="0" applyAlignment="0" applyProtection="0">
      <alignment vertical="center"/>
    </xf>
    <xf numFmtId="0" fontId="57" fillId="22" borderId="0" applyNumberFormat="0" applyBorder="0" applyAlignment="0" applyProtection="0">
      <alignment vertical="center"/>
    </xf>
    <xf numFmtId="0" fontId="58" fillId="23" borderId="0" applyNumberFormat="0" applyBorder="0" applyAlignment="0" applyProtection="0">
      <alignment vertical="center"/>
    </xf>
    <xf numFmtId="0" fontId="59" fillId="24" borderId="0" applyNumberFormat="0" applyBorder="0" applyAlignment="0" applyProtection="0">
      <alignment vertical="center"/>
    </xf>
    <xf numFmtId="0" fontId="60"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60" fillId="28" borderId="0" applyNumberFormat="0" applyBorder="0" applyAlignment="0" applyProtection="0">
      <alignment vertical="center"/>
    </xf>
    <xf numFmtId="0" fontId="60"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0" fillId="32" borderId="0" applyNumberFormat="0" applyBorder="0" applyAlignment="0" applyProtection="0">
      <alignment vertical="center"/>
    </xf>
    <xf numFmtId="0" fontId="60" fillId="33" borderId="0" applyNumberFormat="0" applyBorder="0" applyAlignment="0" applyProtection="0">
      <alignment vertical="center"/>
    </xf>
    <xf numFmtId="0" fontId="61" fillId="34" borderId="0" applyNumberFormat="0" applyBorder="0" applyAlignment="0" applyProtection="0">
      <alignment vertical="center"/>
    </xf>
    <xf numFmtId="0" fontId="61" fillId="35" borderId="0" applyNumberFormat="0" applyBorder="0" applyAlignment="0" applyProtection="0">
      <alignment vertical="center"/>
    </xf>
    <xf numFmtId="0" fontId="60" fillId="36" borderId="0" applyNumberFormat="0" applyBorder="0" applyAlignment="0" applyProtection="0">
      <alignment vertical="center"/>
    </xf>
    <xf numFmtId="0" fontId="60" fillId="37" borderId="0" applyNumberFormat="0" applyBorder="0" applyAlignment="0" applyProtection="0">
      <alignment vertical="center"/>
    </xf>
    <xf numFmtId="0" fontId="61" fillId="38" borderId="0" applyNumberFormat="0" applyBorder="0" applyAlignment="0" applyProtection="0">
      <alignment vertical="center"/>
    </xf>
    <xf numFmtId="0" fontId="61" fillId="39" borderId="0" applyNumberFormat="0" applyBorder="0" applyAlignment="0" applyProtection="0">
      <alignment vertical="center"/>
    </xf>
    <xf numFmtId="0" fontId="60" fillId="40" borderId="0" applyNumberFormat="0" applyBorder="0" applyAlignment="0" applyProtection="0">
      <alignment vertical="center"/>
    </xf>
    <xf numFmtId="0" fontId="60" fillId="41" borderId="0" applyNumberFormat="0" applyBorder="0" applyAlignment="0" applyProtection="0">
      <alignment vertical="center"/>
    </xf>
    <xf numFmtId="0" fontId="61" fillId="42" borderId="0" applyNumberFormat="0" applyBorder="0" applyAlignment="0" applyProtection="0">
      <alignment vertical="center"/>
    </xf>
    <xf numFmtId="0" fontId="61" fillId="43" borderId="0" applyNumberFormat="0" applyBorder="0" applyAlignment="0" applyProtection="0">
      <alignment vertical="center"/>
    </xf>
    <xf numFmtId="0" fontId="60" fillId="44" borderId="0" applyNumberFormat="0" applyBorder="0" applyAlignment="0" applyProtection="0">
      <alignment vertical="center"/>
    </xf>
    <xf numFmtId="0" fontId="60" fillId="45" borderId="0" applyNumberFormat="0" applyBorder="0" applyAlignment="0" applyProtection="0">
      <alignment vertical="center"/>
    </xf>
    <xf numFmtId="0" fontId="61" fillId="46" borderId="0" applyNumberFormat="0" applyBorder="0" applyAlignment="0" applyProtection="0">
      <alignment vertical="center"/>
    </xf>
    <xf numFmtId="0" fontId="61" fillId="47" borderId="0" applyNumberFormat="0" applyBorder="0" applyAlignment="0" applyProtection="0">
      <alignment vertical="center"/>
    </xf>
    <xf numFmtId="0" fontId="60" fillId="48" borderId="0" applyNumberFormat="0" applyBorder="0" applyAlignment="0" applyProtection="0">
      <alignment vertical="center"/>
    </xf>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62" fillId="0" borderId="0"/>
    <xf numFmtId="0" fontId="63" fillId="0" borderId="0"/>
    <xf numFmtId="0" fontId="62" fillId="0" borderId="0"/>
    <xf numFmtId="0" fontId="0" fillId="0" borderId="0"/>
  </cellStyleXfs>
  <cellXfs count="50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vertical="center" wrapText="1"/>
    </xf>
    <xf numFmtId="0" fontId="1" fillId="0" borderId="2" xfId="0" applyFont="1" applyFill="1" applyBorder="1" applyAlignment="1">
      <alignment vertical="center"/>
    </xf>
    <xf numFmtId="176" fontId="1" fillId="0" borderId="2" xfId="0" applyNumberFormat="1" applyFont="1" applyFill="1" applyBorder="1" applyAlignment="1">
      <alignment vertical="center"/>
    </xf>
    <xf numFmtId="0" fontId="4" fillId="0" borderId="2" xfId="0" applyFont="1" applyBorder="1" applyAlignment="1">
      <alignment horizontal="justify" vertical="center"/>
    </xf>
    <xf numFmtId="0" fontId="1" fillId="2" borderId="0" xfId="0" applyFont="1" applyFill="1" applyBorder="1" applyAlignment="1">
      <alignment vertical="center"/>
    </xf>
    <xf numFmtId="0" fontId="0" fillId="2" borderId="0" xfId="0" applyFill="1">
      <alignment vertical="center"/>
    </xf>
    <xf numFmtId="0" fontId="1" fillId="2" borderId="0" xfId="0" applyFont="1" applyFill="1" applyBorder="1" applyAlignment="1">
      <alignment horizontal="left" vertical="center"/>
    </xf>
    <xf numFmtId="0" fontId="5" fillId="2" borderId="0" xfId="0" applyFont="1" applyFill="1" applyBorder="1" applyAlignment="1"/>
    <xf numFmtId="177" fontId="1" fillId="2" borderId="0" xfId="0" applyNumberFormat="1" applyFont="1" applyFill="1" applyBorder="1" applyAlignment="1">
      <alignment vertical="center"/>
    </xf>
    <xf numFmtId="10" fontId="1" fillId="2" borderId="0" xfId="0" applyNumberFormat="1" applyFont="1" applyFill="1" applyBorder="1" applyAlignment="1">
      <alignment vertical="center"/>
    </xf>
    <xf numFmtId="0" fontId="6" fillId="2" borderId="0" xfId="0" applyFont="1" applyFill="1" applyBorder="1" applyAlignment="1">
      <alignment horizontal="center" vertical="center"/>
    </xf>
    <xf numFmtId="0" fontId="6" fillId="3" borderId="0" xfId="0" applyFont="1" applyFill="1" applyBorder="1" applyAlignment="1">
      <alignment horizontal="center" vertical="center"/>
    </xf>
    <xf numFmtId="0" fontId="7" fillId="2" borderId="0" xfId="49" applyFont="1" applyFill="1" applyBorder="1" applyAlignment="1">
      <alignment vertical="center"/>
    </xf>
    <xf numFmtId="0" fontId="2" fillId="2" borderId="0" xfId="49" applyFont="1" applyFill="1" applyBorder="1" applyAlignment="1">
      <alignment horizontal="right" vertical="center"/>
    </xf>
    <xf numFmtId="177" fontId="7" fillId="2" borderId="0" xfId="49" applyNumberFormat="1" applyFont="1" applyFill="1" applyBorder="1" applyAlignment="1">
      <alignment vertical="center"/>
    </xf>
    <xf numFmtId="10" fontId="7" fillId="2" borderId="0" xfId="49" applyNumberFormat="1" applyFont="1" applyFill="1" applyBorder="1" applyAlignment="1">
      <alignment vertical="center"/>
    </xf>
    <xf numFmtId="0" fontId="8" fillId="2" borderId="2" xfId="0" applyFont="1" applyFill="1" applyBorder="1" applyAlignment="1">
      <alignment horizontal="center" vertical="center"/>
    </xf>
    <xf numFmtId="0" fontId="9" fillId="2" borderId="2" xfId="49" applyFont="1" applyFill="1" applyBorder="1" applyAlignment="1">
      <alignment horizontal="center" vertical="center"/>
    </xf>
    <xf numFmtId="0" fontId="9" fillId="2" borderId="3" xfId="49" applyFont="1" applyFill="1" applyBorder="1" applyAlignment="1">
      <alignment horizontal="center" vertical="center" wrapText="1"/>
    </xf>
    <xf numFmtId="0" fontId="9" fillId="2" borderId="2" xfId="49" applyFont="1" applyFill="1" applyBorder="1" applyAlignment="1">
      <alignment horizontal="center" vertical="center" wrapText="1"/>
    </xf>
    <xf numFmtId="0" fontId="10" fillId="2" borderId="2" xfId="0" applyFont="1" applyFill="1" applyBorder="1" applyAlignment="1">
      <alignment horizontal="center" vertical="center"/>
    </xf>
    <xf numFmtId="0" fontId="11" fillId="2" borderId="2" xfId="49" applyFont="1" applyFill="1" applyBorder="1" applyAlignment="1">
      <alignment horizontal="center" vertical="center"/>
    </xf>
    <xf numFmtId="0" fontId="9" fillId="2" borderId="4" xfId="49" applyFont="1" applyFill="1" applyBorder="1" applyAlignment="1">
      <alignment horizontal="center" vertical="center" wrapText="1"/>
    </xf>
    <xf numFmtId="0" fontId="9" fillId="2" borderId="3" xfId="49" applyFont="1" applyFill="1" applyBorder="1" applyAlignment="1">
      <alignment horizontal="center" vertical="center"/>
    </xf>
    <xf numFmtId="0" fontId="9" fillId="2" borderId="5" xfId="49" applyFont="1" applyFill="1" applyBorder="1" applyAlignment="1">
      <alignment horizontal="center" vertical="center" wrapText="1"/>
    </xf>
    <xf numFmtId="0" fontId="9" fillId="2" borderId="6" xfId="49" applyFont="1" applyFill="1" applyBorder="1" applyAlignment="1">
      <alignment horizontal="center" vertical="center" wrapText="1"/>
    </xf>
    <xf numFmtId="0" fontId="9" fillId="2" borderId="7" xfId="49" applyFont="1" applyFill="1" applyBorder="1" applyAlignment="1">
      <alignment horizontal="center" vertical="center" wrapText="1"/>
    </xf>
    <xf numFmtId="0" fontId="9" fillId="2" borderId="7" xfId="49" applyFont="1" applyFill="1" applyBorder="1" applyAlignment="1">
      <alignment horizontal="center" vertical="center"/>
    </xf>
    <xf numFmtId="177" fontId="9" fillId="2" borderId="2" xfId="53" applyNumberFormat="1" applyFont="1" applyFill="1" applyBorder="1" applyAlignment="1">
      <alignment horizontal="center" vertical="center"/>
    </xf>
    <xf numFmtId="10" fontId="9" fillId="2" borderId="2" xfId="53" applyNumberFormat="1" applyFont="1" applyFill="1" applyBorder="1" applyAlignment="1">
      <alignment horizontal="center" vertical="center"/>
    </xf>
    <xf numFmtId="0" fontId="12" fillId="0" borderId="2" xfId="0" applyFont="1" applyFill="1" applyBorder="1" applyAlignment="1">
      <alignment vertical="center"/>
    </xf>
    <xf numFmtId="178" fontId="12" fillId="0" borderId="2" xfId="0" applyNumberFormat="1" applyFont="1" applyFill="1" applyBorder="1" applyAlignment="1">
      <alignment vertical="center"/>
    </xf>
    <xf numFmtId="178" fontId="13" fillId="2" borderId="8" xfId="59" applyNumberFormat="1" applyFont="1" applyFill="1" applyBorder="1" applyAlignment="1">
      <alignment horizontal="right" vertical="center" wrapText="1" shrinkToFit="1"/>
    </xf>
    <xf numFmtId="10" fontId="13" fillId="2" borderId="8" xfId="59" applyNumberFormat="1" applyFont="1" applyFill="1" applyBorder="1" applyAlignment="1">
      <alignment horizontal="right" vertical="center" wrapText="1" shrinkToFit="1"/>
    </xf>
    <xf numFmtId="0" fontId="14" fillId="0" borderId="2" xfId="0" applyFont="1" applyFill="1" applyBorder="1" applyAlignment="1">
      <alignment vertical="center" wrapText="1"/>
    </xf>
    <xf numFmtId="178" fontId="15" fillId="2" borderId="8" xfId="59" applyNumberFormat="1" applyFont="1" applyFill="1" applyBorder="1" applyAlignment="1">
      <alignment horizontal="right" vertical="center" wrapText="1" shrinkToFit="1"/>
    </xf>
    <xf numFmtId="10" fontId="15" fillId="2" borderId="8" xfId="59" applyNumberFormat="1" applyFont="1" applyFill="1" applyBorder="1" applyAlignment="1">
      <alignment horizontal="right" vertical="center" wrapText="1" shrinkToFit="1"/>
    </xf>
    <xf numFmtId="49" fontId="15" fillId="4" borderId="8" xfId="59" applyNumberFormat="1" applyFont="1" applyFill="1" applyBorder="1" applyAlignment="1">
      <alignment horizontal="left" vertical="center"/>
    </xf>
    <xf numFmtId="0" fontId="14" fillId="0" borderId="2" xfId="0" applyFont="1" applyFill="1" applyBorder="1" applyAlignment="1">
      <alignment vertical="center"/>
    </xf>
    <xf numFmtId="178" fontId="15" fillId="2" borderId="9" xfId="59" applyNumberFormat="1" applyFont="1" applyFill="1" applyBorder="1" applyAlignment="1">
      <alignment horizontal="right" vertical="center" wrapText="1" shrinkToFit="1"/>
    </xf>
    <xf numFmtId="10" fontId="15" fillId="2" borderId="9" xfId="59" applyNumberFormat="1" applyFont="1" applyFill="1" applyBorder="1" applyAlignment="1">
      <alignment horizontal="right" vertical="center" wrapText="1" shrinkToFit="1"/>
    </xf>
    <xf numFmtId="178" fontId="16" fillId="0" borderId="10" xfId="0" applyNumberFormat="1" applyFont="1" applyFill="1" applyBorder="1" applyAlignment="1">
      <alignment vertical="center" wrapText="1"/>
    </xf>
    <xf numFmtId="178" fontId="15" fillId="2" borderId="2" xfId="59" applyNumberFormat="1" applyFont="1" applyFill="1" applyBorder="1" applyAlignment="1">
      <alignment horizontal="right" vertical="center" wrapText="1" shrinkToFit="1"/>
    </xf>
    <xf numFmtId="179" fontId="15" fillId="2" borderId="2" xfId="59" applyNumberFormat="1" applyFont="1" applyFill="1" applyBorder="1" applyAlignment="1">
      <alignment horizontal="right" vertical="center" wrapText="1" shrinkToFit="1"/>
    </xf>
    <xf numFmtId="178" fontId="16" fillId="0" borderId="5" xfId="0" applyNumberFormat="1" applyFont="1" applyFill="1" applyBorder="1" applyAlignment="1">
      <alignment vertical="center" wrapText="1"/>
    </xf>
    <xf numFmtId="10" fontId="12" fillId="0" borderId="2" xfId="0" applyNumberFormat="1" applyFont="1" applyFill="1" applyBorder="1" applyAlignment="1">
      <alignment vertical="center"/>
    </xf>
    <xf numFmtId="10" fontId="15" fillId="2" borderId="2" xfId="59" applyNumberFormat="1" applyFont="1" applyFill="1" applyBorder="1" applyAlignment="1">
      <alignment horizontal="right" vertical="center" wrapText="1" shrinkToFit="1"/>
    </xf>
    <xf numFmtId="0" fontId="12" fillId="0" borderId="2" xfId="0" applyFont="1" applyFill="1" applyBorder="1" applyAlignment="1">
      <alignment horizontal="center" vertical="center"/>
    </xf>
    <xf numFmtId="0" fontId="10" fillId="2" borderId="0" xfId="0" applyFont="1" applyFill="1" applyBorder="1" applyAlignment="1">
      <alignment vertical="center"/>
    </xf>
    <xf numFmtId="0" fontId="11" fillId="0" borderId="0" xfId="0" applyFont="1" applyFill="1" applyBorder="1" applyAlignment="1">
      <alignment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5" fillId="0" borderId="0" xfId="0" applyFont="1" applyFill="1" applyBorder="1" applyAlignment="1"/>
    <xf numFmtId="0" fontId="6" fillId="0" borderId="0" xfId="0" applyFont="1" applyFill="1" applyBorder="1" applyAlignment="1">
      <alignment horizontal="center" vertical="center"/>
    </xf>
    <xf numFmtId="0" fontId="7" fillId="0" borderId="0" xfId="49" applyFont="1" applyFill="1" applyBorder="1" applyAlignment="1">
      <alignment vertical="center"/>
    </xf>
    <xf numFmtId="177" fontId="2" fillId="2" borderId="0" xfId="49" applyNumberFormat="1" applyFont="1" applyFill="1" applyBorder="1" applyAlignment="1">
      <alignment vertical="center"/>
    </xf>
    <xf numFmtId="0" fontId="11" fillId="0" borderId="2" xfId="0" applyFont="1" applyFill="1" applyBorder="1" applyAlignment="1">
      <alignment horizontal="left" vertical="center"/>
    </xf>
    <xf numFmtId="0" fontId="12" fillId="0" borderId="11" xfId="0" applyFont="1" applyFill="1" applyBorder="1" applyAlignment="1">
      <alignment vertical="center"/>
    </xf>
    <xf numFmtId="178" fontId="12" fillId="0" borderId="11" xfId="0" applyNumberFormat="1" applyFont="1" applyFill="1" applyBorder="1" applyAlignment="1">
      <alignment vertical="center"/>
    </xf>
    <xf numFmtId="10" fontId="12" fillId="2" borderId="11" xfId="0" applyNumberFormat="1" applyFont="1" applyFill="1" applyBorder="1" applyAlignment="1">
      <alignment vertical="center"/>
    </xf>
    <xf numFmtId="179" fontId="12" fillId="2" borderId="11" xfId="0" applyNumberFormat="1" applyFont="1" applyFill="1" applyBorder="1" applyAlignment="1">
      <alignment horizontal="right" vertical="center"/>
    </xf>
    <xf numFmtId="0" fontId="14" fillId="0" borderId="11" xfId="0" applyFont="1" applyFill="1" applyBorder="1" applyAlignment="1">
      <alignment vertical="center" wrapText="1"/>
    </xf>
    <xf numFmtId="178" fontId="16" fillId="2" borderId="11" xfId="0" applyNumberFormat="1" applyFont="1" applyFill="1" applyBorder="1" applyAlignment="1">
      <alignment vertical="center"/>
    </xf>
    <xf numFmtId="10" fontId="14" fillId="2" borderId="11" xfId="0" applyNumberFormat="1" applyFont="1" applyFill="1" applyBorder="1" applyAlignment="1">
      <alignment vertical="center"/>
    </xf>
    <xf numFmtId="179" fontId="14" fillId="2" borderId="11" xfId="0" applyNumberFormat="1" applyFont="1" applyFill="1" applyBorder="1" applyAlignment="1">
      <alignment vertical="center"/>
    </xf>
    <xf numFmtId="49" fontId="15" fillId="4" borderId="11" xfId="59" applyNumberFormat="1" applyFont="1" applyFill="1" applyBorder="1" applyAlignment="1">
      <alignment horizontal="left" vertical="center"/>
    </xf>
    <xf numFmtId="49" fontId="15" fillId="4" borderId="11" xfId="59" applyNumberFormat="1" applyFont="1" applyFill="1" applyBorder="1" applyAlignment="1">
      <alignment vertical="center"/>
    </xf>
    <xf numFmtId="0" fontId="14" fillId="0" borderId="11" xfId="0" applyFont="1" applyFill="1" applyBorder="1" applyAlignment="1">
      <alignment vertical="center"/>
    </xf>
    <xf numFmtId="178" fontId="16" fillId="2" borderId="11" xfId="0" applyNumberFormat="1" applyFont="1" applyFill="1" applyBorder="1" applyAlignment="1">
      <alignment horizontal="right" vertical="center"/>
    </xf>
    <xf numFmtId="49" fontId="15" fillId="4" borderId="12" xfId="59" applyNumberFormat="1" applyFont="1" applyFill="1" applyBorder="1" applyAlignment="1">
      <alignment vertical="center"/>
    </xf>
    <xf numFmtId="178" fontId="16" fillId="2" borderId="12" xfId="0" applyNumberFormat="1" applyFont="1" applyFill="1" applyBorder="1" applyAlignment="1">
      <alignment vertical="center"/>
    </xf>
    <xf numFmtId="179" fontId="14" fillId="2" borderId="12" xfId="0" applyNumberFormat="1" applyFont="1" applyFill="1" applyBorder="1" applyAlignment="1">
      <alignment vertical="center"/>
    </xf>
    <xf numFmtId="10" fontId="14" fillId="2" borderId="12" xfId="0" applyNumberFormat="1" applyFont="1" applyFill="1" applyBorder="1" applyAlignment="1">
      <alignment vertical="center"/>
    </xf>
    <xf numFmtId="0" fontId="11" fillId="0" borderId="3" xfId="0" applyFont="1" applyFill="1" applyBorder="1" applyAlignment="1">
      <alignment horizontal="left" vertical="center"/>
    </xf>
    <xf numFmtId="49" fontId="15" fillId="4" borderId="2" xfId="59" applyNumberFormat="1" applyFont="1" applyFill="1" applyBorder="1" applyAlignment="1">
      <alignment vertical="center"/>
    </xf>
    <xf numFmtId="178" fontId="16" fillId="2" borderId="2" xfId="0" applyNumberFormat="1" applyFont="1" applyFill="1" applyBorder="1" applyAlignment="1">
      <alignment vertical="center"/>
    </xf>
    <xf numFmtId="179" fontId="14" fillId="2" borderId="2" xfId="0" applyNumberFormat="1" applyFont="1" applyFill="1" applyBorder="1" applyAlignment="1">
      <alignment vertical="center"/>
    </xf>
    <xf numFmtId="10" fontId="14" fillId="2" borderId="2" xfId="0" applyNumberFormat="1" applyFont="1" applyFill="1" applyBorder="1" applyAlignment="1">
      <alignment vertical="center"/>
    </xf>
    <xf numFmtId="0" fontId="1" fillId="0" borderId="3" xfId="0" applyFont="1" applyFill="1" applyBorder="1" applyAlignment="1">
      <alignment horizontal="left" vertical="center"/>
    </xf>
    <xf numFmtId="178" fontId="14" fillId="0" borderId="2" xfId="0" applyNumberFormat="1" applyFont="1" applyFill="1" applyBorder="1" applyAlignment="1">
      <alignment vertical="center"/>
    </xf>
    <xf numFmtId="0" fontId="1" fillId="0" borderId="2" xfId="0" applyFont="1" applyFill="1" applyBorder="1" applyAlignment="1">
      <alignment horizontal="left" vertical="center"/>
    </xf>
    <xf numFmtId="178" fontId="16" fillId="0" borderId="11" xfId="0" applyNumberFormat="1" applyFont="1" applyFill="1" applyBorder="1" applyAlignment="1">
      <alignment vertical="center" wrapText="1"/>
    </xf>
    <xf numFmtId="178" fontId="15" fillId="4" borderId="2" xfId="59" applyNumberFormat="1" applyFont="1" applyFill="1" applyBorder="1" applyAlignment="1">
      <alignment horizontal="right" vertical="center"/>
    </xf>
    <xf numFmtId="178" fontId="13" fillId="4" borderId="2" xfId="59" applyNumberFormat="1" applyFont="1" applyFill="1" applyBorder="1" applyAlignment="1">
      <alignment horizontal="right" vertical="center"/>
    </xf>
    <xf numFmtId="0" fontId="17" fillId="0" borderId="0" xfId="0" applyFont="1" applyFill="1" applyAlignment="1"/>
    <xf numFmtId="0" fontId="1" fillId="0" borderId="0" xfId="0" applyFont="1" applyFill="1" applyAlignment="1"/>
    <xf numFmtId="0" fontId="2" fillId="0" borderId="0" xfId="0" applyFont="1" applyFill="1" applyAlignment="1"/>
    <xf numFmtId="0" fontId="18" fillId="0" borderId="0" xfId="0" applyFont="1" applyFill="1" applyAlignment="1">
      <alignment horizontal="center" vertical="center"/>
    </xf>
    <xf numFmtId="0" fontId="2" fillId="0" borderId="0" xfId="0" applyFont="1" applyFill="1" applyAlignment="1">
      <alignment horizontal="right" vertical="center"/>
    </xf>
    <xf numFmtId="0" fontId="8" fillId="5" borderId="11" xfId="0" applyFont="1" applyFill="1" applyBorder="1" applyAlignment="1">
      <alignment horizontal="center" vertical="center"/>
    </xf>
    <xf numFmtId="0" fontId="2" fillId="5" borderId="11" xfId="0" applyFont="1" applyFill="1" applyBorder="1" applyAlignment="1">
      <alignment vertical="center"/>
    </xf>
    <xf numFmtId="3" fontId="2" fillId="6" borderId="11" xfId="0" applyNumberFormat="1" applyFont="1" applyFill="1" applyBorder="1" applyAlignment="1">
      <alignment horizontal="right" vertical="center"/>
    </xf>
    <xf numFmtId="3" fontId="2" fillId="7" borderId="11" xfId="0" applyNumberFormat="1" applyFont="1" applyFill="1" applyBorder="1" applyAlignment="1">
      <alignment horizontal="right" vertical="center"/>
    </xf>
    <xf numFmtId="3" fontId="7" fillId="7" borderId="11" xfId="0" applyNumberFormat="1" applyFont="1" applyFill="1" applyBorder="1" applyAlignment="1">
      <alignment horizontal="right" vertical="center"/>
    </xf>
    <xf numFmtId="3" fontId="2" fillId="8" borderId="11" xfId="0" applyNumberFormat="1" applyFont="1" applyFill="1" applyBorder="1" applyAlignment="1">
      <alignment horizontal="right" vertical="center"/>
    </xf>
    <xf numFmtId="0" fontId="2" fillId="9" borderId="11" xfId="0" applyFont="1" applyFill="1" applyBorder="1" applyAlignment="1">
      <alignment vertical="center"/>
    </xf>
    <xf numFmtId="3" fontId="2" fillId="5" borderId="11" xfId="0" applyNumberFormat="1" applyFont="1" applyFill="1" applyBorder="1" applyAlignment="1">
      <alignment horizontal="right" vertical="center"/>
    </xf>
    <xf numFmtId="3" fontId="2" fillId="10" borderId="11" xfId="0" applyNumberFormat="1" applyFont="1" applyFill="1" applyBorder="1" applyAlignment="1">
      <alignment horizontal="right" vertical="center"/>
    </xf>
    <xf numFmtId="3" fontId="2" fillId="10" borderId="12" xfId="0" applyNumberFormat="1" applyFont="1" applyFill="1" applyBorder="1" applyAlignment="1">
      <alignment horizontal="right" vertical="center"/>
    </xf>
    <xf numFmtId="0" fontId="0" fillId="0" borderId="0" xfId="0" applyFont="1" applyAlignment="1">
      <alignment vertical="center"/>
    </xf>
    <xf numFmtId="0" fontId="0" fillId="2" borderId="0" xfId="0" applyFont="1" applyFill="1" applyAlignment="1">
      <alignment vertical="center"/>
    </xf>
    <xf numFmtId="0" fontId="19" fillId="0" borderId="0" xfId="0" applyNumberFormat="1" applyFont="1" applyBorder="1" applyAlignment="1"/>
    <xf numFmtId="0" fontId="20" fillId="0" borderId="0" xfId="0" applyNumberFormat="1" applyFont="1" applyBorder="1" applyAlignment="1"/>
    <xf numFmtId="0" fontId="20" fillId="2" borderId="0" xfId="0" applyNumberFormat="1" applyFont="1" applyFill="1" applyBorder="1" applyAlignment="1"/>
    <xf numFmtId="0" fontId="21" fillId="0" borderId="0" xfId="0" applyNumberFormat="1" applyFont="1" applyBorder="1" applyAlignment="1">
      <alignment horizontal="center" vertical="center"/>
    </xf>
    <xf numFmtId="0" fontId="21" fillId="2" borderId="0" xfId="0" applyNumberFormat="1" applyFont="1" applyFill="1" applyBorder="1" applyAlignment="1">
      <alignment horizontal="center" vertical="center"/>
    </xf>
    <xf numFmtId="0" fontId="20" fillId="2" borderId="0" xfId="0" applyNumberFormat="1" applyFont="1" applyFill="1" applyBorder="1" applyAlignment="1">
      <alignment vertical="center"/>
    </xf>
    <xf numFmtId="0" fontId="16" fillId="2" borderId="0" xfId="0" applyNumberFormat="1" applyFont="1" applyFill="1" applyBorder="1" applyAlignment="1"/>
    <xf numFmtId="0" fontId="22" fillId="2" borderId="11" xfId="0" applyNumberFormat="1" applyFont="1" applyFill="1" applyBorder="1" applyAlignment="1">
      <alignment horizontal="center" vertical="center"/>
    </xf>
    <xf numFmtId="0" fontId="22" fillId="2" borderId="11" xfId="0" applyNumberFormat="1" applyFont="1" applyFill="1" applyBorder="1" applyAlignment="1">
      <alignment horizontal="center" vertical="center" wrapText="1"/>
    </xf>
    <xf numFmtId="0" fontId="22" fillId="2" borderId="12" xfId="0" applyNumberFormat="1" applyFont="1" applyFill="1" applyBorder="1" applyAlignment="1">
      <alignment horizontal="center" vertical="center"/>
    </xf>
    <xf numFmtId="0" fontId="22" fillId="2" borderId="13" xfId="0" applyNumberFormat="1" applyFont="1" applyFill="1" applyBorder="1" applyAlignment="1">
      <alignment horizontal="center" vertical="center"/>
    </xf>
    <xf numFmtId="180" fontId="22" fillId="2" borderId="11" xfId="0" applyNumberFormat="1" applyFont="1" applyFill="1" applyBorder="1" applyAlignment="1">
      <alignment horizontal="center" vertical="center"/>
    </xf>
    <xf numFmtId="0" fontId="23" fillId="2" borderId="2" xfId="0" applyNumberFormat="1" applyFont="1" applyFill="1" applyBorder="1" applyAlignment="1" applyProtection="1">
      <alignment horizontal="left" vertical="center"/>
    </xf>
    <xf numFmtId="178" fontId="23" fillId="2" borderId="11" xfId="0" applyNumberFormat="1" applyFont="1" applyFill="1" applyBorder="1" applyAlignment="1">
      <alignment horizontal="right" vertical="center"/>
    </xf>
    <xf numFmtId="10" fontId="23" fillId="2" borderId="11" xfId="0" applyNumberFormat="1" applyFont="1" applyFill="1" applyBorder="1" applyAlignment="1">
      <alignment horizontal="right" vertical="center"/>
    </xf>
    <xf numFmtId="0" fontId="24" fillId="0" borderId="2" xfId="0" applyFont="1" applyFill="1" applyBorder="1" applyAlignment="1">
      <alignment horizontal="left" vertical="center"/>
    </xf>
    <xf numFmtId="178" fontId="5" fillId="2" borderId="11" xfId="0" applyNumberFormat="1" applyFont="1" applyFill="1" applyBorder="1" applyAlignment="1">
      <alignment horizontal="right" vertical="center"/>
    </xf>
    <xf numFmtId="10" fontId="5" fillId="2" borderId="11" xfId="0" applyNumberFormat="1" applyFont="1" applyFill="1" applyBorder="1" applyAlignment="1">
      <alignment horizontal="right" vertical="center"/>
    </xf>
    <xf numFmtId="0" fontId="23" fillId="2" borderId="3" xfId="0" applyNumberFormat="1" applyFont="1" applyFill="1" applyBorder="1" applyAlignment="1" applyProtection="1">
      <alignment horizontal="left" vertical="center"/>
    </xf>
    <xf numFmtId="178" fontId="23" fillId="2" borderId="12" xfId="0" applyNumberFormat="1" applyFont="1" applyFill="1" applyBorder="1" applyAlignment="1">
      <alignment horizontal="right" vertical="center"/>
    </xf>
    <xf numFmtId="10" fontId="23" fillId="2" borderId="12" xfId="0" applyNumberFormat="1" applyFont="1" applyFill="1" applyBorder="1" applyAlignment="1">
      <alignment horizontal="right" vertical="center"/>
    </xf>
    <xf numFmtId="178" fontId="23" fillId="2" borderId="2" xfId="0" applyNumberFormat="1" applyFont="1" applyFill="1" applyBorder="1" applyAlignment="1">
      <alignment horizontal="right" vertical="center"/>
    </xf>
    <xf numFmtId="0" fontId="23" fillId="2" borderId="2" xfId="0" applyNumberFormat="1" applyFont="1" applyFill="1" applyBorder="1" applyAlignment="1" applyProtection="1">
      <alignment horizontal="center" vertical="center"/>
    </xf>
    <xf numFmtId="10" fontId="23" fillId="2" borderId="2" xfId="0" applyNumberFormat="1" applyFont="1" applyFill="1" applyBorder="1" applyAlignment="1">
      <alignment horizontal="right" vertical="center"/>
    </xf>
    <xf numFmtId="10" fontId="20" fillId="2" borderId="0" xfId="0" applyNumberFormat="1" applyFont="1" applyFill="1" applyBorder="1" applyAlignment="1"/>
    <xf numFmtId="10" fontId="21" fillId="2" borderId="0" xfId="0" applyNumberFormat="1" applyFont="1" applyFill="1" applyBorder="1" applyAlignment="1">
      <alignment horizontal="center" vertical="center"/>
    </xf>
    <xf numFmtId="10" fontId="22" fillId="2" borderId="11" xfId="0" applyNumberFormat="1" applyFont="1" applyFill="1" applyBorder="1" applyAlignment="1">
      <alignment horizontal="center" vertical="center" wrapText="1"/>
    </xf>
    <xf numFmtId="10" fontId="22" fillId="2" borderId="11" xfId="0" applyNumberFormat="1" applyFont="1" applyFill="1" applyBorder="1" applyAlignment="1">
      <alignment horizontal="center" vertical="center"/>
    </xf>
    <xf numFmtId="0" fontId="25" fillId="0" borderId="0" xfId="0" applyFont="1" applyAlignment="1">
      <alignment vertical="center"/>
    </xf>
    <xf numFmtId="0" fontId="25" fillId="2" borderId="0" xfId="0" applyFont="1" applyFill="1" applyAlignment="1">
      <alignment vertical="center"/>
    </xf>
    <xf numFmtId="0" fontId="0" fillId="2" borderId="0" xfId="0" applyFont="1" applyFill="1" applyAlignment="1">
      <alignment horizontal="right" vertical="center"/>
    </xf>
    <xf numFmtId="10" fontId="0" fillId="0" borderId="0" xfId="0" applyNumberFormat="1" applyFont="1" applyAlignment="1">
      <alignment vertical="center"/>
    </xf>
    <xf numFmtId="0" fontId="20" fillId="2" borderId="0" xfId="0" applyNumberFormat="1" applyFont="1" applyFill="1" applyBorder="1" applyAlignment="1">
      <alignment horizontal="right"/>
    </xf>
    <xf numFmtId="10" fontId="20" fillId="0" borderId="0" xfId="0" applyNumberFormat="1" applyFont="1" applyBorder="1" applyAlignment="1"/>
    <xf numFmtId="0" fontId="21" fillId="2" borderId="0" xfId="0" applyNumberFormat="1" applyFont="1" applyFill="1" applyBorder="1" applyAlignment="1">
      <alignment horizontal="right" vertical="center"/>
    </xf>
    <xf numFmtId="10" fontId="21" fillId="0" borderId="0" xfId="0" applyNumberFormat="1" applyFont="1" applyBorder="1" applyAlignment="1">
      <alignment horizontal="center" vertical="center"/>
    </xf>
    <xf numFmtId="0" fontId="22" fillId="0" borderId="0" xfId="0" applyNumberFormat="1" applyFont="1" applyBorder="1" applyAlignment="1"/>
    <xf numFmtId="0" fontId="22" fillId="2" borderId="0" xfId="0" applyNumberFormat="1" applyFont="1" applyFill="1" applyBorder="1" applyAlignment="1">
      <alignment vertical="center"/>
    </xf>
    <xf numFmtId="0" fontId="22" fillId="2" borderId="0" xfId="0" applyNumberFormat="1" applyFont="1" applyFill="1" applyBorder="1" applyAlignment="1">
      <alignment horizontal="right" vertical="center"/>
    </xf>
    <xf numFmtId="0" fontId="22" fillId="2" borderId="0" xfId="0" applyNumberFormat="1" applyFont="1" applyFill="1" applyBorder="1" applyAlignment="1"/>
    <xf numFmtId="0" fontId="26" fillId="0" borderId="0" xfId="0" applyNumberFormat="1" applyFont="1" applyBorder="1" applyAlignment="1">
      <alignment vertical="center"/>
    </xf>
    <xf numFmtId="0" fontId="22" fillId="2" borderId="2" xfId="0" applyNumberFormat="1" applyFont="1" applyFill="1" applyBorder="1" applyAlignment="1">
      <alignment horizontal="center" vertical="center"/>
    </xf>
    <xf numFmtId="0" fontId="22" fillId="2" borderId="2" xfId="0" applyNumberFormat="1" applyFont="1" applyFill="1" applyBorder="1" applyAlignment="1">
      <alignment horizontal="center" vertical="center" wrapText="1"/>
    </xf>
    <xf numFmtId="0" fontId="22" fillId="2" borderId="2" xfId="0" applyNumberFormat="1" applyFont="1" applyFill="1" applyBorder="1" applyAlignment="1">
      <alignment horizontal="right" vertical="center" wrapText="1"/>
    </xf>
    <xf numFmtId="10" fontId="22" fillId="2" borderId="2" xfId="0" applyNumberFormat="1" applyFont="1" applyFill="1" applyBorder="1" applyAlignment="1">
      <alignment horizontal="center" vertical="center" wrapText="1"/>
    </xf>
    <xf numFmtId="180" fontId="22" fillId="2" borderId="2" xfId="0" applyNumberFormat="1" applyFont="1" applyFill="1" applyBorder="1" applyAlignment="1">
      <alignment horizontal="center" vertical="center"/>
    </xf>
    <xf numFmtId="10" fontId="22" fillId="2" borderId="2" xfId="0" applyNumberFormat="1" applyFont="1" applyFill="1" applyBorder="1" applyAlignment="1">
      <alignment horizontal="center" vertical="center"/>
    </xf>
    <xf numFmtId="178" fontId="27" fillId="0" borderId="2" xfId="0" applyNumberFormat="1" applyFont="1" applyFill="1" applyBorder="1" applyAlignment="1">
      <alignment vertical="center" wrapText="1"/>
    </xf>
    <xf numFmtId="10" fontId="22" fillId="0" borderId="2" xfId="0" applyNumberFormat="1" applyFont="1" applyBorder="1" applyAlignment="1">
      <alignment horizontal="center" vertical="center"/>
    </xf>
    <xf numFmtId="0" fontId="22" fillId="0" borderId="2" xfId="0" applyNumberFormat="1" applyFont="1" applyBorder="1" applyAlignment="1">
      <alignment horizontal="center" vertical="center" wrapText="1"/>
    </xf>
    <xf numFmtId="0" fontId="14" fillId="2" borderId="2" xfId="0" applyFont="1" applyFill="1" applyBorder="1" applyAlignment="1">
      <alignment vertical="center"/>
    </xf>
    <xf numFmtId="179" fontId="23" fillId="2" borderId="2" xfId="0" applyNumberFormat="1" applyFont="1" applyFill="1" applyBorder="1" applyAlignment="1" applyProtection="1">
      <alignment horizontal="right" vertical="center" wrapText="1"/>
    </xf>
    <xf numFmtId="179" fontId="26" fillId="2" borderId="2" xfId="0" applyNumberFormat="1" applyFont="1" applyFill="1" applyBorder="1" applyAlignment="1">
      <alignment horizontal="right" vertical="center" wrapText="1"/>
    </xf>
    <xf numFmtId="0" fontId="26" fillId="0" borderId="2" xfId="0" applyNumberFormat="1" applyFont="1" applyBorder="1" applyAlignment="1">
      <alignment horizontal="left" wrapText="1"/>
    </xf>
    <xf numFmtId="179" fontId="23" fillId="2" borderId="2" xfId="0" applyNumberFormat="1" applyFont="1" applyFill="1" applyBorder="1" applyAlignment="1">
      <alignment horizontal="right" vertical="center" wrapText="1"/>
    </xf>
    <xf numFmtId="179" fontId="26" fillId="2" borderId="2" xfId="0" applyNumberFormat="1" applyFont="1" applyFill="1" applyBorder="1" applyAlignment="1">
      <alignment horizontal="right" vertical="center" wrapText="1" shrinkToFit="1"/>
    </xf>
    <xf numFmtId="179" fontId="14" fillId="0" borderId="2" xfId="0" applyNumberFormat="1" applyFont="1" applyFill="1" applyBorder="1" applyAlignment="1">
      <alignment vertical="center"/>
    </xf>
    <xf numFmtId="179" fontId="15" fillId="2" borderId="2" xfId="0" applyNumberFormat="1" applyFont="1" applyFill="1" applyBorder="1" applyAlignment="1">
      <alignment horizontal="right" vertical="center"/>
    </xf>
    <xf numFmtId="179" fontId="27" fillId="2" borderId="2" xfId="0" applyNumberFormat="1" applyFont="1" applyFill="1" applyBorder="1" applyAlignment="1">
      <alignment vertical="center"/>
    </xf>
    <xf numFmtId="179" fontId="28" fillId="2" borderId="2" xfId="0" applyNumberFormat="1" applyFont="1" applyFill="1" applyBorder="1" applyAlignment="1">
      <alignment horizontal="right" vertical="center" wrapText="1" shrinkToFit="1"/>
    </xf>
    <xf numFmtId="179" fontId="28" fillId="0" borderId="2" xfId="0" applyNumberFormat="1" applyFont="1" applyBorder="1" applyAlignment="1">
      <alignment horizontal="right" vertical="top" shrinkToFit="1"/>
    </xf>
    <xf numFmtId="10" fontId="28" fillId="2" borderId="2" xfId="0" applyNumberFormat="1" applyFont="1" applyFill="1" applyBorder="1" applyAlignment="1">
      <alignment horizontal="right" vertical="center" wrapText="1" shrinkToFit="1"/>
    </xf>
    <xf numFmtId="179" fontId="13" fillId="2" borderId="2" xfId="0" applyNumberFormat="1" applyFont="1" applyFill="1" applyBorder="1" applyAlignment="1">
      <alignment horizontal="right" vertical="center"/>
    </xf>
    <xf numFmtId="0" fontId="29" fillId="0" borderId="0" xfId="0" applyNumberFormat="1" applyFont="1" applyBorder="1" applyAlignment="1">
      <alignment vertical="center"/>
    </xf>
    <xf numFmtId="0" fontId="20" fillId="0" borderId="0" xfId="0" applyNumberFormat="1" applyFont="1" applyAlignment="1"/>
    <xf numFmtId="3" fontId="2" fillId="5" borderId="12" xfId="0" applyNumberFormat="1" applyFont="1" applyFill="1" applyBorder="1" applyAlignment="1">
      <alignment horizontal="right" vertical="center"/>
    </xf>
    <xf numFmtId="3" fontId="2" fillId="10" borderId="10" xfId="0" applyNumberFormat="1" applyFont="1" applyFill="1" applyBorder="1" applyAlignment="1">
      <alignment horizontal="right" vertical="center"/>
    </xf>
    <xf numFmtId="3" fontId="2" fillId="10" borderId="13" xfId="0" applyNumberFormat="1" applyFont="1" applyFill="1" applyBorder="1" applyAlignment="1">
      <alignment horizontal="right" vertical="center"/>
    </xf>
    <xf numFmtId="0" fontId="18" fillId="11" borderId="0" xfId="0" applyFont="1" applyFill="1" applyAlignment="1">
      <alignment horizontal="center" vertical="center"/>
    </xf>
    <xf numFmtId="3" fontId="2" fillId="5" borderId="11" xfId="0" applyNumberFormat="1" applyFont="1" applyFill="1" applyBorder="1" applyAlignment="1">
      <alignment horizontal="right"/>
    </xf>
    <xf numFmtId="3" fontId="2" fillId="6" borderId="12" xfId="0" applyNumberFormat="1" applyFont="1" applyFill="1" applyBorder="1" applyAlignment="1">
      <alignment horizontal="right" vertical="center"/>
    </xf>
    <xf numFmtId="0" fontId="2" fillId="9" borderId="10" xfId="0" applyFont="1" applyFill="1" applyBorder="1" applyAlignment="1">
      <alignment vertical="center"/>
    </xf>
    <xf numFmtId="0" fontId="2" fillId="9" borderId="14" xfId="0" applyFont="1" applyFill="1" applyBorder="1" applyAlignment="1">
      <alignment vertical="center"/>
    </xf>
    <xf numFmtId="3" fontId="2" fillId="6" borderId="13" xfId="0" applyNumberFormat="1" applyFont="1" applyFill="1" applyBorder="1" applyAlignment="1">
      <alignment horizontal="right" vertical="center"/>
    </xf>
    <xf numFmtId="0" fontId="0" fillId="2" borderId="0" xfId="0" applyFill="1" applyAlignment="1">
      <alignment vertical="center"/>
    </xf>
    <xf numFmtId="178" fontId="0" fillId="2" borderId="0" xfId="0" applyNumberFormat="1" applyFill="1" applyAlignment="1">
      <alignment vertical="center"/>
    </xf>
    <xf numFmtId="0" fontId="1" fillId="2" borderId="0" xfId="53" applyNumberFormat="1" applyFont="1" applyFill="1" applyBorder="1" applyAlignment="1">
      <alignment horizontal="left" vertical="center"/>
    </xf>
    <xf numFmtId="0" fontId="2" fillId="2" borderId="0" xfId="53" applyFont="1" applyFill="1" applyBorder="1" applyAlignment="1">
      <alignment vertical="center" wrapText="1"/>
    </xf>
    <xf numFmtId="178" fontId="30" fillId="2" borderId="0" xfId="53" applyNumberFormat="1" applyFont="1" applyFill="1" applyBorder="1" applyAlignment="1">
      <alignment vertical="center"/>
    </xf>
    <xf numFmtId="10" fontId="30" fillId="2" borderId="0" xfId="53" applyNumberFormat="1" applyFont="1" applyFill="1" applyBorder="1" applyAlignment="1">
      <alignment vertical="center"/>
    </xf>
    <xf numFmtId="178" fontId="6" fillId="2" borderId="0" xfId="0" applyNumberFormat="1" applyFont="1" applyFill="1" applyBorder="1" applyAlignment="1">
      <alignment horizontal="center" vertical="center"/>
    </xf>
    <xf numFmtId="10" fontId="6" fillId="2" borderId="0" xfId="0" applyNumberFormat="1" applyFont="1" applyFill="1" applyBorder="1" applyAlignment="1">
      <alignment horizontal="center" vertical="center"/>
    </xf>
    <xf numFmtId="0" fontId="1" fillId="2" borderId="0" xfId="53" applyFont="1" applyFill="1" applyBorder="1" applyAlignment="1">
      <alignment vertical="center" wrapText="1"/>
    </xf>
    <xf numFmtId="0" fontId="1" fillId="2" borderId="2" xfId="53" applyNumberFormat="1" applyFont="1" applyFill="1" applyBorder="1" applyAlignment="1">
      <alignment horizontal="center" vertical="center"/>
    </xf>
    <xf numFmtId="0" fontId="11" fillId="2" borderId="2" xfId="53" applyFont="1" applyFill="1" applyBorder="1" applyAlignment="1">
      <alignment horizontal="center" vertical="center" wrapText="1"/>
    </xf>
    <xf numFmtId="178" fontId="11" fillId="2" borderId="2" xfId="53" applyNumberFormat="1" applyFont="1" applyFill="1" applyBorder="1" applyAlignment="1">
      <alignment horizontal="center" vertical="center" wrapText="1"/>
    </xf>
    <xf numFmtId="178" fontId="11" fillId="2" borderId="5" xfId="53" applyNumberFormat="1" applyFont="1" applyFill="1" applyBorder="1" applyAlignment="1">
      <alignment horizontal="center" vertical="center"/>
    </xf>
    <xf numFmtId="178" fontId="11" fillId="2" borderId="15" xfId="53" applyNumberFormat="1" applyFont="1" applyFill="1" applyBorder="1" applyAlignment="1">
      <alignment horizontal="center" vertical="center"/>
    </xf>
    <xf numFmtId="10" fontId="11" fillId="2" borderId="15" xfId="53" applyNumberFormat="1" applyFont="1" applyFill="1" applyBorder="1" applyAlignment="1">
      <alignment horizontal="center" vertical="center"/>
    </xf>
    <xf numFmtId="178" fontId="11" fillId="2" borderId="5" xfId="53" applyNumberFormat="1" applyFont="1" applyFill="1" applyBorder="1" applyAlignment="1">
      <alignment horizontal="center" vertical="center" wrapText="1"/>
    </xf>
    <xf numFmtId="178" fontId="11" fillId="2" borderId="2" xfId="53" applyNumberFormat="1" applyFont="1" applyFill="1" applyBorder="1" applyAlignment="1">
      <alignment horizontal="center" vertical="center"/>
    </xf>
    <xf numFmtId="10" fontId="11" fillId="2" borderId="2" xfId="53" applyNumberFormat="1" applyFont="1" applyFill="1" applyBorder="1" applyAlignment="1">
      <alignment horizontal="center" vertical="center" wrapText="1"/>
    </xf>
    <xf numFmtId="0" fontId="28" fillId="12" borderId="5" xfId="0" applyNumberFormat="1" applyFont="1" applyFill="1" applyBorder="1" applyAlignment="1">
      <alignment horizontal="left" vertical="center"/>
    </xf>
    <xf numFmtId="0" fontId="28" fillId="12" borderId="2" xfId="0" applyNumberFormat="1" applyFont="1" applyFill="1" applyBorder="1" applyAlignment="1">
      <alignment horizontal="left" vertical="center"/>
    </xf>
    <xf numFmtId="178" fontId="28" fillId="12" borderId="2" xfId="0" applyNumberFormat="1" applyFont="1" applyFill="1" applyBorder="1" applyAlignment="1">
      <alignment horizontal="right" vertical="center"/>
    </xf>
    <xf numFmtId="10" fontId="28" fillId="12" borderId="2" xfId="0" applyNumberFormat="1" applyFont="1" applyFill="1" applyBorder="1" applyAlignment="1">
      <alignment horizontal="right" vertical="center"/>
    </xf>
    <xf numFmtId="0" fontId="16" fillId="12" borderId="5" xfId="0" applyNumberFormat="1" applyFont="1" applyFill="1" applyBorder="1" applyAlignment="1">
      <alignment horizontal="left" vertical="center"/>
    </xf>
    <xf numFmtId="0" fontId="16" fillId="12" borderId="2" xfId="0" applyNumberFormat="1" applyFont="1" applyFill="1" applyBorder="1" applyAlignment="1">
      <alignment vertical="center"/>
    </xf>
    <xf numFmtId="178" fontId="16" fillId="12" borderId="2" xfId="0" applyNumberFormat="1" applyFont="1" applyFill="1" applyBorder="1" applyAlignment="1">
      <alignment vertical="center"/>
    </xf>
    <xf numFmtId="10" fontId="26" fillId="12" borderId="2" xfId="0" applyNumberFormat="1" applyFont="1" applyFill="1" applyBorder="1" applyAlignment="1">
      <alignment horizontal="right" vertical="center"/>
    </xf>
    <xf numFmtId="0" fontId="16" fillId="13" borderId="5" xfId="0" applyNumberFormat="1" applyFont="1" applyFill="1" applyBorder="1" applyAlignment="1">
      <alignment horizontal="left" vertical="center"/>
    </xf>
    <xf numFmtId="0" fontId="16" fillId="13" borderId="2" xfId="0" applyNumberFormat="1" applyFont="1" applyFill="1" applyBorder="1" applyAlignment="1">
      <alignment vertical="center"/>
    </xf>
    <xf numFmtId="178" fontId="16" fillId="13" borderId="2" xfId="0" applyNumberFormat="1" applyFont="1" applyFill="1" applyBorder="1" applyAlignment="1">
      <alignment vertical="center"/>
    </xf>
    <xf numFmtId="10" fontId="26" fillId="13" borderId="2" xfId="0" applyNumberFormat="1" applyFont="1" applyFill="1" applyBorder="1" applyAlignment="1">
      <alignment horizontal="right" vertical="center"/>
    </xf>
    <xf numFmtId="0" fontId="16" fillId="2" borderId="5" xfId="0" applyNumberFormat="1" applyFont="1" applyFill="1" applyBorder="1" applyAlignment="1">
      <alignment horizontal="left" vertical="center"/>
    </xf>
    <xf numFmtId="0" fontId="16" fillId="2" borderId="2" xfId="0" applyNumberFormat="1" applyFont="1" applyFill="1" applyBorder="1" applyAlignment="1">
      <alignment vertical="center"/>
    </xf>
    <xf numFmtId="10" fontId="26" fillId="2" borderId="2" xfId="0" applyNumberFormat="1" applyFont="1" applyFill="1" applyBorder="1" applyAlignment="1">
      <alignment horizontal="right" vertical="center"/>
    </xf>
    <xf numFmtId="0" fontId="16" fillId="2" borderId="16" xfId="0" applyNumberFormat="1" applyFont="1" applyFill="1" applyBorder="1" applyAlignment="1">
      <alignment horizontal="left" vertical="center"/>
    </xf>
    <xf numFmtId="0" fontId="16" fillId="2" borderId="10" xfId="0" applyNumberFormat="1" applyFont="1" applyFill="1" applyBorder="1" applyAlignment="1">
      <alignment horizontal="left" vertical="center"/>
    </xf>
    <xf numFmtId="0" fontId="16" fillId="12" borderId="10" xfId="0" applyNumberFormat="1" applyFont="1" applyFill="1" applyBorder="1" applyAlignment="1">
      <alignment horizontal="left" vertical="center"/>
    </xf>
    <xf numFmtId="178" fontId="16" fillId="12" borderId="2" xfId="0" applyNumberFormat="1" applyFont="1" applyFill="1" applyBorder="1" applyAlignment="1">
      <alignment horizontal="right" vertical="center" wrapText="1"/>
    </xf>
    <xf numFmtId="0" fontId="16" fillId="13" borderId="10" xfId="0" applyNumberFormat="1" applyFont="1" applyFill="1" applyBorder="1" applyAlignment="1">
      <alignment horizontal="left" vertical="center"/>
    </xf>
    <xf numFmtId="178" fontId="16" fillId="13" borderId="2" xfId="0" applyNumberFormat="1" applyFont="1" applyFill="1" applyBorder="1" applyAlignment="1">
      <alignment horizontal="right" vertical="center" wrapText="1"/>
    </xf>
    <xf numFmtId="0" fontId="16" fillId="2" borderId="11" xfId="0" applyNumberFormat="1" applyFont="1" applyFill="1" applyBorder="1" applyAlignment="1">
      <alignment horizontal="left" vertical="center"/>
    </xf>
    <xf numFmtId="0" fontId="16" fillId="2" borderId="13" xfId="0" applyNumberFormat="1" applyFont="1" applyFill="1" applyBorder="1" applyAlignment="1">
      <alignment vertical="center"/>
    </xf>
    <xf numFmtId="178" fontId="16" fillId="2" borderId="16" xfId="0" applyNumberFormat="1" applyFont="1" applyFill="1" applyBorder="1" applyAlignment="1">
      <alignment horizontal="right" vertical="center" wrapText="1"/>
    </xf>
    <xf numFmtId="0" fontId="16" fillId="2" borderId="11" xfId="0" applyNumberFormat="1" applyFont="1" applyFill="1" applyBorder="1" applyAlignment="1">
      <alignment vertical="center"/>
    </xf>
    <xf numFmtId="178" fontId="16" fillId="2" borderId="10" xfId="0" applyNumberFormat="1" applyFont="1" applyFill="1" applyBorder="1" applyAlignment="1">
      <alignment vertical="center" wrapText="1"/>
    </xf>
    <xf numFmtId="178" fontId="16" fillId="2" borderId="10" xfId="0" applyNumberFormat="1" applyFont="1" applyFill="1" applyBorder="1" applyAlignment="1">
      <alignment horizontal="right" vertical="center" wrapText="1"/>
    </xf>
    <xf numFmtId="0" fontId="16" fillId="13" borderId="11" xfId="0" applyNumberFormat="1" applyFont="1" applyFill="1" applyBorder="1" applyAlignment="1">
      <alignment horizontal="left" vertical="center"/>
    </xf>
    <xf numFmtId="0" fontId="16" fillId="13" borderId="11" xfId="0" applyNumberFormat="1" applyFont="1" applyFill="1" applyBorder="1" applyAlignment="1">
      <alignment vertical="center"/>
    </xf>
    <xf numFmtId="178" fontId="16" fillId="13" borderId="10" xfId="0" applyNumberFormat="1" applyFont="1" applyFill="1" applyBorder="1" applyAlignment="1">
      <alignment vertical="center" wrapText="1"/>
    </xf>
    <xf numFmtId="0" fontId="16" fillId="12" borderId="11" xfId="0" applyNumberFormat="1" applyFont="1" applyFill="1" applyBorder="1" applyAlignment="1">
      <alignment horizontal="left" vertical="center"/>
    </xf>
    <xf numFmtId="0" fontId="16" fillId="12" borderId="11" xfId="0" applyNumberFormat="1" applyFont="1" applyFill="1" applyBorder="1" applyAlignment="1">
      <alignment vertical="center"/>
    </xf>
    <xf numFmtId="178" fontId="16" fillId="12" borderId="10" xfId="0" applyNumberFormat="1" applyFont="1" applyFill="1" applyBorder="1" applyAlignment="1">
      <alignment horizontal="right" vertical="center" wrapText="1"/>
    </xf>
    <xf numFmtId="178" fontId="16" fillId="13" borderId="10" xfId="0" applyNumberFormat="1" applyFont="1" applyFill="1" applyBorder="1" applyAlignment="1">
      <alignment horizontal="right" vertical="center" wrapText="1"/>
    </xf>
    <xf numFmtId="178" fontId="16" fillId="2" borderId="10" xfId="0" applyNumberFormat="1" applyFont="1" applyFill="1" applyBorder="1" applyAlignment="1">
      <alignment vertical="center"/>
    </xf>
    <xf numFmtId="178" fontId="16" fillId="13" borderId="10" xfId="0" applyNumberFormat="1" applyFont="1" applyFill="1" applyBorder="1" applyAlignment="1">
      <alignment vertical="center"/>
    </xf>
    <xf numFmtId="178" fontId="16" fillId="12" borderId="10" xfId="0" applyNumberFormat="1" applyFont="1" applyFill="1" applyBorder="1" applyAlignment="1">
      <alignment vertical="center"/>
    </xf>
    <xf numFmtId="0" fontId="30" fillId="2" borderId="0" xfId="53" applyFont="1" applyFill="1" applyBorder="1" applyAlignment="1">
      <alignment vertical="center"/>
    </xf>
    <xf numFmtId="181" fontId="2" fillId="14" borderId="0" xfId="0" applyNumberFormat="1" applyFont="1" applyFill="1" applyAlignment="1">
      <alignment horizontal="right" vertical="center"/>
    </xf>
    <xf numFmtId="0" fontId="11" fillId="2" borderId="15" xfId="53" applyFont="1" applyFill="1" applyBorder="1" applyAlignment="1">
      <alignment horizontal="center" vertical="center"/>
    </xf>
    <xf numFmtId="10" fontId="11" fillId="2" borderId="6" xfId="53" applyNumberFormat="1" applyFont="1" applyFill="1" applyBorder="1" applyAlignment="1">
      <alignment horizontal="center" vertical="center"/>
    </xf>
    <xf numFmtId="0" fontId="11" fillId="2" borderId="2" xfId="53" applyFont="1" applyFill="1" applyBorder="1" applyAlignment="1">
      <alignment horizontal="center" vertical="center"/>
    </xf>
    <xf numFmtId="10" fontId="11" fillId="2" borderId="2" xfId="53" applyNumberFormat="1" applyFont="1" applyFill="1" applyBorder="1" applyAlignment="1">
      <alignment horizontal="center" vertical="center"/>
    </xf>
    <xf numFmtId="182" fontId="16" fillId="12" borderId="2" xfId="0" applyNumberFormat="1" applyFont="1" applyFill="1" applyBorder="1" applyAlignment="1">
      <alignment vertical="center"/>
    </xf>
    <xf numFmtId="182" fontId="16" fillId="13" borderId="2" xfId="0" applyNumberFormat="1" applyFont="1" applyFill="1" applyBorder="1" applyAlignment="1">
      <alignment vertical="center"/>
    </xf>
    <xf numFmtId="182" fontId="16" fillId="2" borderId="2" xfId="0" applyNumberFormat="1" applyFont="1" applyFill="1" applyBorder="1" applyAlignment="1">
      <alignment vertical="center"/>
    </xf>
    <xf numFmtId="4" fontId="16" fillId="12" borderId="2" xfId="0" applyNumberFormat="1" applyFont="1" applyFill="1" applyBorder="1" applyAlignment="1">
      <alignment horizontal="right" vertical="center" wrapText="1"/>
    </xf>
    <xf numFmtId="4" fontId="16" fillId="13" borderId="2" xfId="0" applyNumberFormat="1" applyFont="1" applyFill="1" applyBorder="1" applyAlignment="1">
      <alignment horizontal="right" vertical="center" wrapText="1"/>
    </xf>
    <xf numFmtId="4" fontId="16" fillId="2" borderId="16" xfId="0" applyNumberFormat="1" applyFont="1" applyFill="1" applyBorder="1" applyAlignment="1">
      <alignment horizontal="right" vertical="center" wrapText="1"/>
    </xf>
    <xf numFmtId="179" fontId="16" fillId="2" borderId="10" xfId="0" applyNumberFormat="1" applyFont="1" applyFill="1" applyBorder="1" applyAlignment="1">
      <alignment vertical="center" wrapText="1"/>
    </xf>
    <xf numFmtId="4" fontId="16" fillId="2" borderId="10" xfId="0" applyNumberFormat="1" applyFont="1" applyFill="1" applyBorder="1" applyAlignment="1">
      <alignment horizontal="right" vertical="center" wrapText="1"/>
    </xf>
    <xf numFmtId="179" fontId="16" fillId="13" borderId="10" xfId="0" applyNumberFormat="1" applyFont="1" applyFill="1" applyBorder="1" applyAlignment="1">
      <alignment vertical="center" wrapText="1"/>
    </xf>
    <xf numFmtId="4" fontId="16" fillId="12" borderId="10" xfId="0" applyNumberFormat="1" applyFont="1" applyFill="1" applyBorder="1" applyAlignment="1">
      <alignment horizontal="right" vertical="center" wrapText="1"/>
    </xf>
    <xf numFmtId="4" fontId="16" fillId="13" borderId="10" xfId="0" applyNumberFormat="1" applyFont="1" applyFill="1" applyBorder="1" applyAlignment="1">
      <alignment horizontal="right" vertical="center" wrapText="1"/>
    </xf>
    <xf numFmtId="179" fontId="16" fillId="2" borderId="10" xfId="0" applyNumberFormat="1" applyFont="1" applyFill="1" applyBorder="1" applyAlignment="1">
      <alignment vertical="center"/>
    </xf>
    <xf numFmtId="179" fontId="16" fillId="13" borderId="10" xfId="0" applyNumberFormat="1" applyFont="1" applyFill="1" applyBorder="1" applyAlignment="1">
      <alignment vertical="center"/>
    </xf>
    <xf numFmtId="179" fontId="16" fillId="12" borderId="10" xfId="0" applyNumberFormat="1" applyFont="1" applyFill="1" applyBorder="1" applyAlignment="1">
      <alignment vertical="center"/>
    </xf>
    <xf numFmtId="178" fontId="16" fillId="2" borderId="5" xfId="0" applyNumberFormat="1" applyFont="1" applyFill="1" applyBorder="1" applyAlignment="1">
      <alignment vertical="center"/>
    </xf>
    <xf numFmtId="178" fontId="16" fillId="2" borderId="10" xfId="0" applyNumberFormat="1" applyFont="1" applyFill="1" applyBorder="1" applyAlignment="1">
      <alignment horizontal="right" vertical="center"/>
    </xf>
    <xf numFmtId="178" fontId="16" fillId="12" borderId="10" xfId="0" applyNumberFormat="1" applyFont="1" applyFill="1" applyBorder="1" applyAlignment="1">
      <alignment horizontal="right" vertical="center"/>
    </xf>
    <xf numFmtId="178" fontId="16" fillId="14" borderId="11" xfId="0" applyNumberFormat="1" applyFont="1" applyFill="1" applyBorder="1" applyAlignment="1">
      <alignment horizontal="right" vertical="center"/>
    </xf>
    <xf numFmtId="0" fontId="16" fillId="13" borderId="12" xfId="0" applyNumberFormat="1" applyFont="1" applyFill="1" applyBorder="1" applyAlignment="1">
      <alignment horizontal="left" vertical="center"/>
    </xf>
    <xf numFmtId="0" fontId="16" fillId="13" borderId="12" xfId="0" applyNumberFormat="1" applyFont="1" applyFill="1" applyBorder="1" applyAlignment="1">
      <alignment vertical="center"/>
    </xf>
    <xf numFmtId="0" fontId="27" fillId="2" borderId="11" xfId="0" applyNumberFormat="1" applyFont="1" applyFill="1" applyBorder="1" applyAlignment="1">
      <alignment horizontal="left" vertical="center"/>
    </xf>
    <xf numFmtId="0" fontId="27" fillId="2" borderId="11" xfId="0" applyNumberFormat="1" applyFont="1" applyFill="1" applyBorder="1" applyAlignment="1">
      <alignment vertical="center"/>
    </xf>
    <xf numFmtId="178" fontId="27" fillId="2" borderId="10" xfId="0" applyNumberFormat="1" applyFont="1" applyFill="1" applyBorder="1" applyAlignment="1">
      <alignment vertical="center"/>
    </xf>
    <xf numFmtId="178" fontId="27" fillId="2" borderId="10" xfId="0" applyNumberFormat="1" applyFont="1" applyFill="1" applyBorder="1" applyAlignment="1">
      <alignment vertical="center" wrapText="1"/>
    </xf>
    <xf numFmtId="10" fontId="28" fillId="2" borderId="2" xfId="0" applyNumberFormat="1" applyFont="1" applyFill="1" applyBorder="1" applyAlignment="1">
      <alignment horizontal="right" vertical="center"/>
    </xf>
    <xf numFmtId="0" fontId="16" fillId="2" borderId="12" xfId="0" applyNumberFormat="1" applyFont="1" applyFill="1" applyBorder="1" applyAlignment="1">
      <alignment horizontal="left" vertical="center"/>
    </xf>
    <xf numFmtId="0" fontId="16" fillId="2" borderId="12" xfId="0" applyNumberFormat="1" applyFont="1" applyFill="1" applyBorder="1" applyAlignment="1">
      <alignment vertical="center"/>
    </xf>
    <xf numFmtId="178" fontId="16" fillId="2" borderId="17" xfId="0" applyNumberFormat="1" applyFont="1" applyFill="1" applyBorder="1" applyAlignment="1">
      <alignment vertical="center"/>
    </xf>
    <xf numFmtId="10" fontId="26" fillId="2" borderId="3" xfId="0" applyNumberFormat="1" applyFont="1" applyFill="1" applyBorder="1" applyAlignment="1">
      <alignment horizontal="right" vertical="center"/>
    </xf>
    <xf numFmtId="0" fontId="16" fillId="2" borderId="2" xfId="0" applyNumberFormat="1" applyFont="1" applyFill="1" applyBorder="1" applyAlignment="1">
      <alignment horizontal="left" vertical="center"/>
    </xf>
    <xf numFmtId="0" fontId="27" fillId="2" borderId="2" xfId="0" applyNumberFormat="1" applyFont="1" applyFill="1" applyBorder="1" applyAlignment="1">
      <alignment horizontal="left" vertical="center"/>
    </xf>
    <xf numFmtId="0" fontId="27" fillId="2" borderId="2" xfId="0" applyNumberFormat="1" applyFont="1" applyFill="1" applyBorder="1" applyAlignment="1">
      <alignment vertical="center"/>
    </xf>
    <xf numFmtId="178" fontId="27" fillId="2" borderId="2" xfId="0" applyNumberFormat="1" applyFont="1" applyFill="1" applyBorder="1" applyAlignment="1">
      <alignment vertical="center" wrapText="1"/>
    </xf>
    <xf numFmtId="178" fontId="16" fillId="2" borderId="2" xfId="0" applyNumberFormat="1" applyFont="1" applyFill="1" applyBorder="1" applyAlignment="1">
      <alignment vertical="center" wrapText="1"/>
    </xf>
    <xf numFmtId="0" fontId="27" fillId="2" borderId="2" xfId="0" applyNumberFormat="1" applyFont="1" applyFill="1" applyBorder="1" applyAlignment="1">
      <alignment horizontal="center" vertical="center"/>
    </xf>
    <xf numFmtId="178" fontId="28" fillId="2" borderId="2" xfId="0" applyNumberFormat="1" applyFont="1" applyFill="1" applyBorder="1" applyAlignment="1">
      <alignment vertical="center"/>
    </xf>
    <xf numFmtId="179" fontId="27" fillId="2" borderId="10" xfId="0" applyNumberFormat="1" applyFont="1" applyFill="1" applyBorder="1" applyAlignment="1">
      <alignment vertical="center"/>
    </xf>
    <xf numFmtId="179" fontId="16" fillId="2" borderId="17" xfId="0" applyNumberFormat="1" applyFont="1" applyFill="1" applyBorder="1" applyAlignment="1">
      <alignment vertical="center"/>
    </xf>
    <xf numFmtId="179" fontId="16" fillId="2" borderId="2" xfId="0" applyNumberFormat="1" applyFont="1" applyFill="1" applyBorder="1" applyAlignment="1">
      <alignment vertical="center"/>
    </xf>
    <xf numFmtId="0" fontId="30" fillId="0" borderId="0" xfId="55" applyFont="1"/>
    <xf numFmtId="0" fontId="30" fillId="2" borderId="0" xfId="55" applyFont="1" applyFill="1"/>
    <xf numFmtId="0" fontId="30" fillId="0" borderId="0" xfId="55" applyNumberFormat="1" applyFont="1" applyAlignment="1">
      <alignment vertical="center"/>
    </xf>
    <xf numFmtId="178" fontId="30" fillId="0" borderId="0" xfId="55" applyNumberFormat="1" applyFont="1"/>
    <xf numFmtId="178" fontId="30" fillId="2" borderId="0" xfId="55" applyNumberFormat="1" applyFont="1" applyFill="1"/>
    <xf numFmtId="178" fontId="6" fillId="0" borderId="0" xfId="0" applyNumberFormat="1" applyFont="1" applyFill="1" applyBorder="1" applyAlignment="1">
      <alignment horizontal="center" vertical="center"/>
    </xf>
    <xf numFmtId="0" fontId="11" fillId="0" borderId="0" xfId="55" applyFont="1" applyAlignment="1">
      <alignment horizontal="left"/>
    </xf>
    <xf numFmtId="178" fontId="11" fillId="0" borderId="0" xfId="55" applyNumberFormat="1" applyFont="1"/>
    <xf numFmtId="178" fontId="31" fillId="2" borderId="0" xfId="55" applyNumberFormat="1" applyFont="1" applyFill="1" applyAlignment="1">
      <alignment horizontal="center"/>
    </xf>
    <xf numFmtId="178" fontId="23" fillId="2" borderId="0" xfId="55" applyNumberFormat="1" applyFont="1" applyFill="1" applyAlignment="1">
      <alignment horizontal="center"/>
    </xf>
    <xf numFmtId="0" fontId="31" fillId="2" borderId="0" xfId="55" applyFont="1" applyFill="1" applyAlignment="1">
      <alignment horizontal="center"/>
    </xf>
    <xf numFmtId="0" fontId="30" fillId="2" borderId="2" xfId="55" applyFont="1" applyFill="1" applyBorder="1"/>
    <xf numFmtId="0" fontId="11" fillId="2" borderId="2" xfId="55" applyFont="1" applyFill="1" applyBorder="1" applyAlignment="1">
      <alignment horizontal="center" vertical="center" wrapText="1"/>
    </xf>
    <xf numFmtId="178" fontId="11" fillId="2" borderId="2" xfId="55" applyNumberFormat="1" applyFont="1" applyFill="1" applyBorder="1" applyAlignment="1">
      <alignment horizontal="center" vertical="center" wrapText="1"/>
    </xf>
    <xf numFmtId="178" fontId="11" fillId="2" borderId="2" xfId="55" applyNumberFormat="1" applyFont="1" applyFill="1" applyBorder="1" applyAlignment="1"/>
    <xf numFmtId="178" fontId="11" fillId="2" borderId="2" xfId="0" applyNumberFormat="1" applyFont="1" applyFill="1" applyBorder="1" applyAlignment="1">
      <alignment horizontal="center" vertical="center" wrapText="1"/>
    </xf>
    <xf numFmtId="0" fontId="32" fillId="0" borderId="0" xfId="0" applyNumberFormat="1" applyFont="1" applyFill="1" applyBorder="1" applyAlignment="1">
      <alignment horizontal="left" vertical="center"/>
    </xf>
    <xf numFmtId="0" fontId="2" fillId="0" borderId="2" xfId="0" applyNumberFormat="1" applyFont="1" applyFill="1" applyBorder="1" applyAlignment="1">
      <alignment vertical="center"/>
    </xf>
    <xf numFmtId="0" fontId="8" fillId="0" borderId="2" xfId="0" applyNumberFormat="1" applyFont="1" applyFill="1" applyBorder="1" applyAlignment="1">
      <alignment vertical="center"/>
    </xf>
    <xf numFmtId="178" fontId="8" fillId="0" borderId="2" xfId="0" applyNumberFormat="1" applyFont="1" applyFill="1" applyBorder="1" applyAlignment="1">
      <alignment vertical="center"/>
    </xf>
    <xf numFmtId="10" fontId="8" fillId="0" borderId="2" xfId="0" applyNumberFormat="1" applyFont="1" applyFill="1" applyBorder="1" applyAlignment="1">
      <alignment vertical="center"/>
    </xf>
    <xf numFmtId="178" fontId="2" fillId="0" borderId="2" xfId="0" applyNumberFormat="1" applyFont="1" applyFill="1" applyBorder="1" applyAlignment="1">
      <alignment vertical="center"/>
    </xf>
    <xf numFmtId="178" fontId="2" fillId="2" borderId="2" xfId="0" applyNumberFormat="1" applyFont="1" applyFill="1" applyBorder="1" applyAlignment="1">
      <alignment vertical="center"/>
    </xf>
    <xf numFmtId="178" fontId="1" fillId="2" borderId="2" xfId="55" applyNumberFormat="1" applyFont="1" applyFill="1" applyBorder="1" applyAlignment="1">
      <alignment horizontal="right" vertical="center"/>
    </xf>
    <xf numFmtId="10" fontId="2" fillId="0" borderId="2" xfId="0" applyNumberFormat="1" applyFont="1" applyFill="1" applyBorder="1" applyAlignment="1">
      <alignment vertical="center"/>
    </xf>
    <xf numFmtId="0" fontId="2" fillId="0" borderId="2" xfId="0" applyNumberFormat="1" applyFont="1" applyFill="1" applyBorder="1" applyAlignment="1">
      <alignment horizontal="left" vertical="center"/>
    </xf>
    <xf numFmtId="178" fontId="1" fillId="2" borderId="2" xfId="55" applyNumberFormat="1" applyFont="1" applyFill="1" applyBorder="1" applyAlignment="1">
      <alignment vertical="center"/>
    </xf>
    <xf numFmtId="178" fontId="30" fillId="2" borderId="2" xfId="55" applyNumberFormat="1" applyFont="1" applyFill="1" applyBorder="1" applyAlignment="1">
      <alignment vertical="center"/>
    </xf>
    <xf numFmtId="178" fontId="33" fillId="2" borderId="2" xfId="0" applyNumberFormat="1" applyFont="1" applyFill="1" applyBorder="1" applyAlignment="1">
      <alignment horizontal="right" vertical="center"/>
    </xf>
    <xf numFmtId="0" fontId="8" fillId="0" borderId="2" xfId="0" applyNumberFormat="1" applyFont="1" applyFill="1" applyBorder="1" applyAlignment="1">
      <alignment horizontal="left" vertical="center"/>
    </xf>
    <xf numFmtId="178" fontId="8" fillId="2" borderId="2" xfId="0" applyNumberFormat="1" applyFont="1" applyFill="1" applyBorder="1" applyAlignment="1">
      <alignment vertical="center"/>
    </xf>
    <xf numFmtId="0" fontId="34" fillId="0" borderId="0" xfId="55" applyFont="1" applyAlignment="1">
      <alignment horizontal="center"/>
    </xf>
    <xf numFmtId="0" fontId="10" fillId="0" borderId="0" xfId="0" applyNumberFormat="1" applyFont="1" applyFill="1" applyBorder="1" applyAlignment="1">
      <alignment horizontal="left" vertical="center"/>
    </xf>
    <xf numFmtId="0" fontId="8" fillId="0" borderId="2" xfId="0" applyNumberFormat="1" applyFont="1" applyFill="1" applyBorder="1" applyAlignment="1">
      <alignment horizontal="center" vertical="center"/>
    </xf>
    <xf numFmtId="0" fontId="8" fillId="5" borderId="11" xfId="0" applyFont="1" applyFill="1" applyBorder="1" applyAlignment="1">
      <alignment vertical="center"/>
    </xf>
    <xf numFmtId="0" fontId="2" fillId="5" borderId="10" xfId="0" applyFont="1" applyFill="1" applyBorder="1" applyAlignment="1">
      <alignment vertical="center"/>
    </xf>
    <xf numFmtId="0" fontId="2" fillId="5" borderId="14" xfId="0" applyFont="1" applyFill="1" applyBorder="1" applyAlignment="1">
      <alignment vertical="center"/>
    </xf>
    <xf numFmtId="0" fontId="8" fillId="9" borderId="11" xfId="0" applyFont="1" applyFill="1" applyBorder="1" applyAlignment="1">
      <alignment vertical="center"/>
    </xf>
    <xf numFmtId="3" fontId="8" fillId="5" borderId="11" xfId="0" applyNumberFormat="1" applyFont="1" applyFill="1" applyBorder="1" applyAlignment="1">
      <alignment horizontal="right" vertical="center"/>
    </xf>
    <xf numFmtId="0" fontId="1" fillId="0" borderId="0" xfId="0" applyFont="1" applyFill="1" applyBorder="1" applyAlignment="1"/>
    <xf numFmtId="0" fontId="1" fillId="0" borderId="0" xfId="0" applyFont="1" applyFill="1" applyBorder="1" applyAlignment="1">
      <alignment wrapText="1"/>
    </xf>
    <xf numFmtId="0" fontId="2" fillId="0" borderId="0" xfId="0" applyFont="1" applyFill="1" applyBorder="1" applyAlignment="1"/>
    <xf numFmtId="0" fontId="18" fillId="0" borderId="0" xfId="0" applyNumberFormat="1" applyFont="1" applyFill="1" applyBorder="1" applyAlignment="1" applyProtection="1">
      <alignment horizontal="center" vertical="center"/>
    </xf>
    <xf numFmtId="0" fontId="2" fillId="0" borderId="0" xfId="0" applyFont="1" applyFill="1" applyBorder="1" applyAlignment="1">
      <alignment horizontal="right" vertical="center"/>
    </xf>
    <xf numFmtId="0" fontId="8" fillId="15" borderId="2" xfId="0" applyNumberFormat="1" applyFont="1" applyFill="1" applyBorder="1" applyAlignment="1" applyProtection="1">
      <alignment horizontal="center" vertical="center" wrapText="1"/>
    </xf>
    <xf numFmtId="0" fontId="8" fillId="15" borderId="5" xfId="0" applyNumberFormat="1" applyFont="1" applyFill="1" applyBorder="1" applyAlignment="1" applyProtection="1">
      <alignment horizontal="center" vertical="center" wrapText="1"/>
    </xf>
    <xf numFmtId="0" fontId="8" fillId="15" borderId="18" xfId="0" applyNumberFormat="1" applyFont="1" applyFill="1" applyBorder="1" applyAlignment="1" applyProtection="1">
      <alignment horizontal="center" vertical="center" wrapText="1"/>
    </xf>
    <xf numFmtId="0" fontId="8" fillId="15" borderId="15" xfId="0" applyNumberFormat="1" applyFont="1" applyFill="1" applyBorder="1" applyAlignment="1" applyProtection="1">
      <alignment horizontal="center" vertical="center" wrapText="1"/>
    </xf>
    <xf numFmtId="0" fontId="8" fillId="15" borderId="6" xfId="0" applyNumberFormat="1" applyFont="1" applyFill="1" applyBorder="1" applyAlignment="1" applyProtection="1">
      <alignment horizontal="center" vertical="center" wrapText="1"/>
    </xf>
    <xf numFmtId="0" fontId="8" fillId="15" borderId="3" xfId="0" applyNumberFormat="1" applyFont="1" applyFill="1" applyBorder="1" applyAlignment="1" applyProtection="1">
      <alignment horizontal="center" vertical="center" wrapText="1"/>
    </xf>
    <xf numFmtId="0" fontId="8" fillId="15" borderId="19" xfId="0" applyNumberFormat="1" applyFont="1" applyFill="1" applyBorder="1" applyAlignment="1" applyProtection="1">
      <alignment horizontal="center" vertical="center" wrapText="1"/>
    </xf>
    <xf numFmtId="0" fontId="8" fillId="15" borderId="20" xfId="0" applyNumberFormat="1" applyFont="1" applyFill="1" applyBorder="1" applyAlignment="1" applyProtection="1">
      <alignment horizontal="center" vertical="center" wrapText="1"/>
    </xf>
    <xf numFmtId="0" fontId="8" fillId="15" borderId="21" xfId="0" applyNumberFormat="1" applyFont="1" applyFill="1" applyBorder="1" applyAlignment="1" applyProtection="1">
      <alignment horizontal="center" vertical="center" wrapText="1"/>
    </xf>
    <xf numFmtId="0" fontId="2" fillId="15" borderId="2" xfId="0" applyNumberFormat="1" applyFont="1" applyFill="1" applyBorder="1" applyAlignment="1" applyProtection="1">
      <alignment horizontal="left" vertical="center"/>
    </xf>
    <xf numFmtId="0" fontId="8" fillId="15" borderId="2" xfId="0" applyNumberFormat="1" applyFont="1" applyFill="1" applyBorder="1" applyAlignment="1" applyProtection="1">
      <alignment horizontal="center" vertical="center"/>
    </xf>
    <xf numFmtId="3" fontId="2" fillId="16" borderId="2" xfId="0" applyNumberFormat="1" applyFont="1" applyFill="1" applyBorder="1" applyAlignment="1" applyProtection="1">
      <alignment horizontal="right" vertical="center"/>
    </xf>
    <xf numFmtId="0" fontId="8" fillId="15" borderId="2" xfId="0" applyNumberFormat="1" applyFont="1" applyFill="1" applyBorder="1" applyAlignment="1" applyProtection="1">
      <alignment horizontal="left" vertical="center"/>
    </xf>
    <xf numFmtId="3" fontId="2" fillId="17" borderId="2" xfId="0" applyNumberFormat="1" applyFont="1" applyFill="1" applyBorder="1" applyAlignment="1" applyProtection="1">
      <alignment horizontal="right" vertical="center"/>
    </xf>
    <xf numFmtId="182" fontId="35" fillId="0" borderId="0" xfId="57" applyNumberFormat="1" applyFont="1" applyFill="1"/>
    <xf numFmtId="182" fontId="1" fillId="0" borderId="0" xfId="57" applyNumberFormat="1" applyFont="1" applyFill="1"/>
    <xf numFmtId="182" fontId="2" fillId="0" borderId="0" xfId="57" applyNumberFormat="1" applyFont="1" applyFill="1"/>
    <xf numFmtId="182" fontId="15" fillId="0" borderId="0" xfId="57" applyNumberFormat="1" applyFont="1" applyFill="1" applyAlignment="1">
      <alignment horizontal="center"/>
    </xf>
    <xf numFmtId="182" fontId="8" fillId="0" borderId="0" xfId="57" applyNumberFormat="1" applyFont="1" applyFill="1"/>
    <xf numFmtId="182" fontId="15" fillId="0" borderId="0" xfId="57" applyNumberFormat="1" applyFont="1" applyFill="1"/>
    <xf numFmtId="182" fontId="15" fillId="0" borderId="0" xfId="57" applyNumberFormat="1" applyFont="1" applyFill="1" applyAlignment="1">
      <alignment horizontal="left"/>
    </xf>
    <xf numFmtId="182" fontId="35" fillId="0" borderId="0" xfId="57" applyNumberFormat="1" applyFont="1" applyFill="1" applyAlignment="1">
      <alignment horizontal="left"/>
    </xf>
    <xf numFmtId="182" fontId="35" fillId="0" borderId="0" xfId="57" applyNumberFormat="1" applyFont="1" applyFill="1" applyAlignment="1">
      <alignment horizontal="center"/>
    </xf>
    <xf numFmtId="182" fontId="35" fillId="0" borderId="0" xfId="57" applyNumberFormat="1" applyFont="1" applyFill="1" applyAlignment="1">
      <alignment vertical="center"/>
    </xf>
    <xf numFmtId="178" fontId="35" fillId="0" borderId="0" xfId="57" applyNumberFormat="1" applyFont="1" applyFill="1" applyAlignment="1">
      <alignment vertical="center"/>
    </xf>
    <xf numFmtId="183" fontId="35" fillId="0" borderId="0" xfId="57" applyNumberFormat="1" applyFont="1" applyFill="1" applyAlignment="1">
      <alignment horizontal="right" vertical="center"/>
    </xf>
    <xf numFmtId="10" fontId="15" fillId="0" borderId="0" xfId="57" applyNumberFormat="1" applyFont="1" applyFill="1" applyAlignment="1">
      <alignment vertical="center"/>
    </xf>
    <xf numFmtId="178" fontId="15" fillId="0" borderId="0" xfId="57" applyNumberFormat="1" applyFont="1" applyFill="1"/>
    <xf numFmtId="49" fontId="15" fillId="0" borderId="0" xfId="57" applyNumberFormat="1" applyFont="1" applyFill="1" applyAlignment="1">
      <alignment horizontal="left"/>
    </xf>
    <xf numFmtId="0" fontId="36" fillId="0" borderId="0" xfId="50" applyFont="1" applyFill="1" applyBorder="1" applyAlignment="1">
      <alignment horizontal="center"/>
    </xf>
    <xf numFmtId="178" fontId="36" fillId="0" borderId="0" xfId="50" applyNumberFormat="1" applyFont="1" applyFill="1" applyBorder="1" applyAlignment="1">
      <alignment horizontal="center"/>
    </xf>
    <xf numFmtId="10" fontId="8" fillId="0" borderId="0" xfId="50" applyNumberFormat="1" applyFont="1" applyFill="1" applyBorder="1" applyAlignment="1">
      <alignment horizontal="center"/>
    </xf>
    <xf numFmtId="182" fontId="1" fillId="0" borderId="0" xfId="57" applyNumberFormat="1" applyFont="1" applyFill="1" applyAlignment="1">
      <alignment horizontal="left"/>
    </xf>
    <xf numFmtId="182" fontId="1" fillId="0" borderId="0" xfId="57" applyNumberFormat="1" applyFont="1" applyFill="1" applyAlignment="1">
      <alignment horizontal="center"/>
    </xf>
    <xf numFmtId="182" fontId="37" fillId="0" borderId="0" xfId="57" applyNumberFormat="1" applyFont="1" applyFill="1" applyAlignment="1" applyProtection="1">
      <alignment vertical="center"/>
      <protection locked="0"/>
    </xf>
    <xf numFmtId="178" fontId="37" fillId="0" borderId="0" xfId="57" applyNumberFormat="1" applyFont="1" applyFill="1" applyAlignment="1" applyProtection="1">
      <alignment vertical="center"/>
      <protection locked="0"/>
    </xf>
    <xf numFmtId="183" fontId="38" fillId="0" borderId="0" xfId="57" applyNumberFormat="1" applyFont="1" applyFill="1" applyAlignment="1" applyProtection="1">
      <alignment horizontal="right" vertical="center"/>
      <protection locked="0"/>
    </xf>
    <xf numFmtId="10" fontId="39" fillId="0" borderId="0" xfId="57" applyNumberFormat="1" applyFont="1" applyFill="1" applyAlignment="1" applyProtection="1">
      <alignment horizontal="right" vertical="center"/>
      <protection locked="0"/>
    </xf>
    <xf numFmtId="49" fontId="11" fillId="0" borderId="2" xfId="57" applyNumberFormat="1" applyFont="1" applyFill="1" applyBorder="1" applyAlignment="1" applyProtection="1">
      <alignment horizontal="center" vertical="center"/>
      <protection locked="0"/>
    </xf>
    <xf numFmtId="182" fontId="11" fillId="0" borderId="2" xfId="57" applyNumberFormat="1" applyFont="1" applyFill="1" applyBorder="1" applyAlignment="1" applyProtection="1">
      <alignment horizontal="center" vertical="center"/>
      <protection locked="0"/>
    </xf>
    <xf numFmtId="182" fontId="11" fillId="0" borderId="3" xfId="57" applyNumberFormat="1" applyFont="1" applyFill="1" applyBorder="1" applyAlignment="1" applyProtection="1">
      <alignment horizontal="center" vertical="center"/>
      <protection locked="0"/>
    </xf>
    <xf numFmtId="178" fontId="11" fillId="0" borderId="3" xfId="57" applyNumberFormat="1" applyFont="1" applyFill="1" applyBorder="1" applyAlignment="1" applyProtection="1">
      <alignment horizontal="center" vertical="center" wrapText="1"/>
      <protection locked="0"/>
    </xf>
    <xf numFmtId="178" fontId="11" fillId="0" borderId="5" xfId="57" applyNumberFormat="1" applyFont="1" applyFill="1" applyBorder="1" applyAlignment="1" applyProtection="1">
      <alignment horizontal="center" vertical="center"/>
      <protection locked="0"/>
    </xf>
    <xf numFmtId="178" fontId="11" fillId="0" borderId="15" xfId="57" applyNumberFormat="1" applyFont="1" applyFill="1" applyBorder="1" applyAlignment="1" applyProtection="1">
      <alignment horizontal="center" vertical="center"/>
      <protection locked="0"/>
    </xf>
    <xf numFmtId="182" fontId="40" fillId="0" borderId="15" xfId="57" applyNumberFormat="1" applyFont="1" applyFill="1" applyBorder="1" applyAlignment="1" applyProtection="1">
      <alignment horizontal="center" vertical="center"/>
      <protection locked="0"/>
    </xf>
    <xf numFmtId="10" fontId="8" fillId="0" borderId="15" xfId="57" applyNumberFormat="1" applyFont="1" applyFill="1" applyBorder="1" applyAlignment="1" applyProtection="1">
      <alignment horizontal="center" vertical="center"/>
      <protection locked="0"/>
    </xf>
    <xf numFmtId="182" fontId="11" fillId="0" borderId="4" xfId="57" applyNumberFormat="1" applyFont="1" applyFill="1" applyBorder="1" applyAlignment="1" applyProtection="1">
      <alignment horizontal="center" vertical="center"/>
      <protection locked="0"/>
    </xf>
    <xf numFmtId="178" fontId="11" fillId="0" borderId="4" xfId="57" applyNumberFormat="1" applyFont="1" applyFill="1" applyBorder="1" applyAlignment="1" applyProtection="1">
      <alignment horizontal="center" vertical="center" wrapText="1"/>
      <protection locked="0"/>
    </xf>
    <xf numFmtId="178" fontId="11" fillId="0" borderId="2" xfId="57" applyNumberFormat="1" applyFont="1" applyFill="1" applyBorder="1" applyAlignment="1" applyProtection="1">
      <alignment horizontal="center" vertical="center" wrapText="1"/>
      <protection locked="0"/>
    </xf>
    <xf numFmtId="178" fontId="11" fillId="0" borderId="3" xfId="0" applyNumberFormat="1" applyFont="1" applyFill="1" applyBorder="1" applyAlignment="1">
      <alignment horizontal="center" vertical="center" wrapText="1"/>
    </xf>
    <xf numFmtId="183" fontId="40" fillId="0" borderId="3" xfId="0" applyNumberFormat="1" applyFont="1" applyFill="1" applyBorder="1" applyAlignment="1">
      <alignment horizontal="center" vertical="center" wrapText="1"/>
    </xf>
    <xf numFmtId="10" fontId="11" fillId="0" borderId="3" xfId="0" applyNumberFormat="1" applyFont="1" applyFill="1" applyBorder="1" applyAlignment="1">
      <alignment horizontal="center" vertical="center" wrapText="1"/>
    </xf>
    <xf numFmtId="182" fontId="11" fillId="0" borderId="7" xfId="57" applyNumberFormat="1" applyFont="1" applyFill="1" applyBorder="1" applyAlignment="1" applyProtection="1">
      <alignment horizontal="center" vertical="center"/>
      <protection locked="0"/>
    </xf>
    <xf numFmtId="178" fontId="11" fillId="0" borderId="7" xfId="57" applyNumberFormat="1" applyFont="1" applyFill="1" applyBorder="1" applyAlignment="1" applyProtection="1">
      <alignment horizontal="center" vertical="center" wrapText="1"/>
      <protection locked="0"/>
    </xf>
    <xf numFmtId="178" fontId="11" fillId="0" borderId="7" xfId="0" applyNumberFormat="1" applyFont="1" applyFill="1" applyBorder="1" applyAlignment="1">
      <alignment horizontal="center" vertical="center" wrapText="1"/>
    </xf>
    <xf numFmtId="183" fontId="40" fillId="0" borderId="7" xfId="0" applyNumberFormat="1" applyFont="1" applyFill="1" applyBorder="1" applyAlignment="1">
      <alignment horizontal="center" vertical="center" wrapText="1"/>
    </xf>
    <xf numFmtId="10" fontId="11" fillId="0" borderId="7" xfId="0" applyNumberFormat="1" applyFont="1" applyFill="1" applyBorder="1" applyAlignment="1">
      <alignment horizontal="center" vertical="center" wrapText="1"/>
    </xf>
    <xf numFmtId="182" fontId="11" fillId="12" borderId="2" xfId="57" applyNumberFormat="1" applyFont="1" applyFill="1" applyBorder="1" applyAlignment="1">
      <alignment horizontal="left"/>
    </xf>
    <xf numFmtId="182" fontId="11" fillId="12" borderId="2" xfId="57" applyNumberFormat="1" applyFont="1" applyFill="1" applyBorder="1" applyAlignment="1">
      <alignment horizontal="center"/>
    </xf>
    <xf numFmtId="182" fontId="11" fillId="12" borderId="2" xfId="57" applyNumberFormat="1" applyFont="1" applyFill="1" applyBorder="1" applyAlignment="1">
      <alignment horizontal="left" vertical="center"/>
    </xf>
    <xf numFmtId="178" fontId="27" fillId="12" borderId="11" xfId="0" applyNumberFormat="1" applyFont="1" applyFill="1" applyBorder="1" applyAlignment="1">
      <alignment vertical="center"/>
    </xf>
    <xf numFmtId="10" fontId="13" fillId="12" borderId="2" xfId="4" applyNumberFormat="1" applyFont="1" applyFill="1" applyBorder="1" applyAlignment="1" applyProtection="1">
      <alignment horizontal="right" vertical="center"/>
    </xf>
    <xf numFmtId="0" fontId="1" fillId="12" borderId="2" xfId="0" applyNumberFormat="1" applyFont="1" applyFill="1" applyBorder="1" applyAlignment="1">
      <alignment horizontal="left" vertical="center"/>
    </xf>
    <xf numFmtId="182" fontId="35" fillId="12" borderId="2" xfId="57" applyNumberFormat="1" applyFont="1" applyFill="1" applyBorder="1" applyAlignment="1">
      <alignment horizontal="center"/>
    </xf>
    <xf numFmtId="0" fontId="1" fillId="12" borderId="2" xfId="0" applyFont="1" applyFill="1" applyBorder="1" applyAlignment="1">
      <alignment horizontal="left" vertical="center" wrapText="1"/>
    </xf>
    <xf numFmtId="178" fontId="16" fillId="12" borderId="11" xfId="0" applyNumberFormat="1" applyFont="1" applyFill="1" applyBorder="1" applyAlignment="1">
      <alignment horizontal="right" vertical="center"/>
    </xf>
    <xf numFmtId="178" fontId="2" fillId="12" borderId="11" xfId="0" applyNumberFormat="1" applyFont="1" applyFill="1" applyBorder="1" applyAlignment="1">
      <alignment horizontal="right" vertical="center"/>
    </xf>
    <xf numFmtId="10" fontId="15" fillId="12" borderId="2" xfId="4" applyNumberFormat="1" applyFont="1" applyFill="1" applyBorder="1" applyAlignment="1" applyProtection="1">
      <alignment horizontal="right" vertical="center"/>
    </xf>
    <xf numFmtId="0" fontId="1" fillId="13" borderId="2" xfId="0" applyNumberFormat="1" applyFont="1" applyFill="1" applyBorder="1" applyAlignment="1">
      <alignment horizontal="left" vertical="center"/>
    </xf>
    <xf numFmtId="182" fontId="35" fillId="13" borderId="2" xfId="57" applyNumberFormat="1" applyFont="1" applyFill="1" applyBorder="1" applyAlignment="1">
      <alignment horizontal="center"/>
    </xf>
    <xf numFmtId="0" fontId="1" fillId="13" borderId="2" xfId="0" applyFont="1" applyFill="1" applyBorder="1" applyAlignment="1">
      <alignment vertical="center" wrapText="1"/>
    </xf>
    <xf numFmtId="178" fontId="16" fillId="13" borderId="11" xfId="0" applyNumberFormat="1" applyFont="1" applyFill="1" applyBorder="1" applyAlignment="1">
      <alignment vertical="center"/>
    </xf>
    <xf numFmtId="10" fontId="15" fillId="13" borderId="2" xfId="4" applyNumberFormat="1" applyFont="1" applyFill="1" applyBorder="1" applyAlignment="1" applyProtection="1">
      <alignment horizontal="right" vertical="center"/>
    </xf>
    <xf numFmtId="0" fontId="1" fillId="0" borderId="2" xfId="0" applyNumberFormat="1" applyFont="1" applyFill="1" applyBorder="1" applyAlignment="1">
      <alignment horizontal="left" vertical="center"/>
    </xf>
    <xf numFmtId="182" fontId="35" fillId="0" borderId="2" xfId="57" applyNumberFormat="1" applyFont="1" applyFill="1" applyBorder="1" applyAlignment="1">
      <alignment horizontal="center"/>
    </xf>
    <xf numFmtId="178" fontId="16" fillId="0" borderId="11" xfId="0" applyNumberFormat="1" applyFont="1" applyFill="1" applyBorder="1" applyAlignment="1">
      <alignment vertical="center"/>
    </xf>
    <xf numFmtId="10" fontId="15" fillId="0" borderId="2" xfId="4" applyNumberFormat="1" applyFont="1" applyFill="1" applyBorder="1" applyAlignment="1" applyProtection="1">
      <alignment horizontal="right" vertical="center"/>
    </xf>
    <xf numFmtId="0" fontId="1" fillId="0" borderId="5" xfId="0" applyFont="1" applyFill="1" applyBorder="1" applyAlignment="1">
      <alignment vertical="center" wrapText="1"/>
    </xf>
    <xf numFmtId="0" fontId="1" fillId="13" borderId="5" xfId="0" applyFont="1" applyFill="1" applyBorder="1" applyAlignment="1">
      <alignment vertical="center" wrapText="1"/>
    </xf>
    <xf numFmtId="178" fontId="2" fillId="13" borderId="11" xfId="0" applyNumberFormat="1" applyFont="1" applyFill="1" applyBorder="1" applyAlignment="1">
      <alignment vertical="center"/>
    </xf>
    <xf numFmtId="178" fontId="8" fillId="0" borderId="0" xfId="50" applyNumberFormat="1" applyFont="1" applyFill="1" applyBorder="1" applyAlignment="1">
      <alignment horizontal="center"/>
    </xf>
    <xf numFmtId="0" fontId="8" fillId="0" borderId="0" xfId="50" applyFont="1" applyFill="1" applyBorder="1" applyAlignment="1">
      <alignment horizontal="center"/>
    </xf>
    <xf numFmtId="178" fontId="41" fillId="0" borderId="0" xfId="57" applyNumberFormat="1" applyFont="1" applyFill="1" applyAlignment="1" applyProtection="1">
      <alignment vertical="center"/>
      <protection locked="0"/>
    </xf>
    <xf numFmtId="182" fontId="2" fillId="0" borderId="0" xfId="57" applyNumberFormat="1" applyFont="1" applyFill="1" applyAlignment="1" applyProtection="1">
      <alignment horizontal="right" vertical="center"/>
      <protection locked="0"/>
    </xf>
    <xf numFmtId="178" fontId="8" fillId="0" borderId="15" xfId="57" applyNumberFormat="1" applyFont="1" applyFill="1" applyBorder="1" applyAlignment="1" applyProtection="1">
      <alignment horizontal="center" vertical="center"/>
      <protection locked="0"/>
    </xf>
    <xf numFmtId="182" fontId="8" fillId="0" borderId="6" xfId="57" applyNumberFormat="1" applyFont="1" applyFill="1" applyBorder="1" applyAlignment="1" applyProtection="1">
      <alignment horizontal="center" vertical="center"/>
      <protection locked="0"/>
    </xf>
    <xf numFmtId="178" fontId="11" fillId="0" borderId="5" xfId="55" applyNumberFormat="1" applyFont="1" applyFill="1" applyBorder="1" applyAlignment="1">
      <alignment horizontal="center" vertical="center" wrapText="1"/>
    </xf>
    <xf numFmtId="0" fontId="11" fillId="0" borderId="6" xfId="55" applyFont="1" applyFill="1" applyBorder="1" applyAlignment="1">
      <alignment horizontal="center" vertical="center" wrapText="1"/>
    </xf>
    <xf numFmtId="178" fontId="11" fillId="0" borderId="2" xfId="55" applyNumberFormat="1" applyFont="1" applyFill="1" applyBorder="1" applyAlignment="1">
      <alignment horizontal="center" vertical="center" wrapText="1"/>
    </xf>
    <xf numFmtId="0" fontId="11" fillId="0" borderId="2" xfId="55"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NumberFormat="1" applyFont="1" applyFill="1" applyBorder="1" applyAlignment="1">
      <alignment horizontal="left" vertical="center" wrapText="1"/>
    </xf>
    <xf numFmtId="0" fontId="1" fillId="13" borderId="2" xfId="0" applyNumberFormat="1" applyFont="1" applyFill="1" applyBorder="1" applyAlignment="1" applyProtection="1">
      <alignment horizontal="left" vertical="center"/>
    </xf>
    <xf numFmtId="0" fontId="1" fillId="0" borderId="2" xfId="0" applyNumberFormat="1" applyFont="1" applyFill="1" applyBorder="1" applyAlignment="1" applyProtection="1">
      <alignment horizontal="left" vertical="center"/>
    </xf>
    <xf numFmtId="10" fontId="16" fillId="13" borderId="11" xfId="0" applyNumberFormat="1" applyFont="1" applyFill="1" applyBorder="1" applyAlignment="1">
      <alignment vertical="center"/>
    </xf>
    <xf numFmtId="0" fontId="1" fillId="12" borderId="2" xfId="0" applyFont="1" applyFill="1" applyBorder="1" applyAlignment="1">
      <alignment vertical="center" wrapText="1"/>
    </xf>
    <xf numFmtId="178" fontId="16" fillId="12" borderId="11" xfId="0" applyNumberFormat="1" applyFont="1" applyFill="1" applyBorder="1" applyAlignment="1">
      <alignment vertical="center"/>
    </xf>
    <xf numFmtId="178" fontId="2" fillId="12" borderId="11" xfId="0" applyNumberFormat="1" applyFont="1" applyFill="1" applyBorder="1" applyAlignment="1">
      <alignment vertical="center"/>
    </xf>
    <xf numFmtId="0" fontId="1" fillId="13" borderId="2" xfId="0" applyFont="1" applyFill="1" applyBorder="1" applyAlignment="1">
      <alignment horizontal="left" vertical="center" wrapText="1"/>
    </xf>
    <xf numFmtId="179" fontId="16" fillId="0" borderId="11" xfId="0" applyNumberFormat="1" applyFont="1" applyFill="1" applyBorder="1" applyAlignment="1"/>
    <xf numFmtId="178" fontId="16" fillId="0" borderId="11" xfId="0" applyNumberFormat="1" applyFont="1" applyFill="1" applyBorder="1" applyAlignment="1"/>
    <xf numFmtId="179" fontId="16" fillId="13" borderId="11" xfId="0" applyNumberFormat="1" applyFont="1" applyFill="1" applyBorder="1" applyAlignment="1"/>
    <xf numFmtId="178" fontId="16" fillId="13" borderId="11" xfId="0" applyNumberFormat="1" applyFont="1" applyFill="1" applyBorder="1" applyAlignment="1"/>
    <xf numFmtId="177" fontId="16" fillId="12" borderId="11" xfId="0" applyNumberFormat="1" applyFont="1" applyFill="1" applyBorder="1" applyAlignment="1"/>
    <xf numFmtId="178" fontId="16" fillId="12" borderId="11" xfId="0" applyNumberFormat="1" applyFont="1" applyFill="1" applyBorder="1" applyAlignment="1"/>
    <xf numFmtId="179" fontId="16" fillId="12" borderId="11" xfId="0" applyNumberFormat="1" applyFont="1" applyFill="1" applyBorder="1" applyAlignment="1"/>
    <xf numFmtId="178" fontId="16" fillId="0" borderId="22" xfId="0" applyNumberFormat="1" applyFont="1" applyFill="1" applyBorder="1" applyAlignment="1">
      <alignment vertical="center"/>
    </xf>
    <xf numFmtId="43" fontId="2" fillId="0" borderId="2" xfId="0" applyNumberFormat="1" applyFont="1" applyFill="1" applyBorder="1" applyAlignment="1">
      <alignment vertical="center"/>
    </xf>
    <xf numFmtId="43" fontId="14" fillId="0" borderId="2" xfId="0" applyNumberFormat="1" applyFont="1" applyFill="1" applyBorder="1" applyAlignment="1">
      <alignment vertical="center"/>
    </xf>
    <xf numFmtId="0" fontId="1" fillId="13" borderId="3" xfId="0" applyNumberFormat="1" applyFont="1" applyFill="1" applyBorder="1" applyAlignment="1">
      <alignment horizontal="left" vertical="center"/>
    </xf>
    <xf numFmtId="182" fontId="35" fillId="13" borderId="3" xfId="57" applyNumberFormat="1" applyFont="1" applyFill="1" applyBorder="1" applyAlignment="1">
      <alignment horizontal="center"/>
    </xf>
    <xf numFmtId="0" fontId="1" fillId="13" borderId="3" xfId="0" applyFont="1" applyFill="1" applyBorder="1" applyAlignment="1">
      <alignment vertical="center" wrapText="1"/>
    </xf>
    <xf numFmtId="178" fontId="16" fillId="13" borderId="12" xfId="0" applyNumberFormat="1" applyFont="1" applyFill="1" applyBorder="1" applyAlignment="1">
      <alignment vertical="center"/>
    </xf>
    <xf numFmtId="10" fontId="15" fillId="13" borderId="3" xfId="4" applyNumberFormat="1" applyFont="1" applyFill="1" applyBorder="1" applyAlignment="1" applyProtection="1">
      <alignment horizontal="right" vertical="center"/>
    </xf>
    <xf numFmtId="0" fontId="11" fillId="13" borderId="2" xfId="0" applyNumberFormat="1" applyFont="1" applyFill="1" applyBorder="1" applyAlignment="1" applyProtection="1">
      <alignment horizontal="left" vertical="center"/>
      <protection locked="0"/>
    </xf>
    <xf numFmtId="1" fontId="11" fillId="13" borderId="2" xfId="0" applyNumberFormat="1" applyFont="1" applyFill="1" applyBorder="1" applyAlignment="1" applyProtection="1">
      <alignment horizontal="left" vertical="center"/>
      <protection locked="0"/>
    </xf>
    <xf numFmtId="178" fontId="27" fillId="13" borderId="2" xfId="0" applyNumberFormat="1" applyFont="1" applyFill="1" applyBorder="1" applyAlignment="1">
      <alignment vertical="center"/>
    </xf>
    <xf numFmtId="178" fontId="8" fillId="13" borderId="2" xfId="0" applyNumberFormat="1" applyFont="1" applyFill="1" applyBorder="1" applyAlignment="1">
      <alignment vertical="center"/>
    </xf>
    <xf numFmtId="10" fontId="13" fillId="13" borderId="2" xfId="4" applyNumberFormat="1" applyFont="1" applyFill="1" applyBorder="1" applyAlignment="1" applyProtection="1">
      <alignment horizontal="right" vertical="center"/>
    </xf>
    <xf numFmtId="0" fontId="1" fillId="0" borderId="2" xfId="0" applyNumberFormat="1" applyFont="1" applyFill="1" applyBorder="1" applyAlignment="1" applyProtection="1">
      <alignment horizontal="left" vertical="center"/>
      <protection locked="0"/>
    </xf>
    <xf numFmtId="1" fontId="1" fillId="0" borderId="2" xfId="0" applyNumberFormat="1" applyFont="1" applyFill="1" applyBorder="1" applyAlignment="1" applyProtection="1">
      <alignment horizontal="left" vertical="center"/>
      <protection locked="0"/>
    </xf>
    <xf numFmtId="178" fontId="16" fillId="0" borderId="2" xfId="0" applyNumberFormat="1" applyFont="1" applyFill="1" applyBorder="1" applyAlignment="1">
      <alignment vertical="center"/>
    </xf>
    <xf numFmtId="1" fontId="1" fillId="0" borderId="2" xfId="0" applyNumberFormat="1" applyFont="1" applyFill="1" applyBorder="1" applyAlignment="1" applyProtection="1">
      <alignment vertical="center"/>
      <protection locked="0"/>
    </xf>
    <xf numFmtId="1" fontId="11" fillId="13" borderId="2" xfId="0" applyNumberFormat="1" applyFont="1" applyFill="1" applyBorder="1" applyAlignment="1" applyProtection="1">
      <alignment vertical="center"/>
      <protection locked="0"/>
    </xf>
    <xf numFmtId="1" fontId="11" fillId="12" borderId="2" xfId="0" applyNumberFormat="1" applyFont="1" applyFill="1" applyBorder="1" applyAlignment="1" applyProtection="1">
      <alignment horizontal="left" vertical="center"/>
      <protection locked="0"/>
    </xf>
    <xf numFmtId="1" fontId="11" fillId="12" borderId="2" xfId="0" applyNumberFormat="1" applyFont="1" applyFill="1" applyBorder="1" applyAlignment="1" applyProtection="1">
      <alignment vertical="center"/>
      <protection locked="0"/>
    </xf>
    <xf numFmtId="178" fontId="27" fillId="12" borderId="2" xfId="0" applyNumberFormat="1" applyFont="1" applyFill="1" applyBorder="1" applyAlignment="1">
      <alignment vertical="center"/>
    </xf>
    <xf numFmtId="178" fontId="8" fillId="12" borderId="2" xfId="0" applyNumberFormat="1" applyFont="1" applyFill="1" applyBorder="1" applyAlignment="1">
      <alignment vertical="center"/>
    </xf>
    <xf numFmtId="1" fontId="11" fillId="12" borderId="2" xfId="0" applyNumberFormat="1" applyFont="1" applyFill="1" applyBorder="1" applyAlignment="1" applyProtection="1">
      <alignment horizontal="center" vertical="center"/>
      <protection locked="0"/>
    </xf>
    <xf numFmtId="0" fontId="11" fillId="12" borderId="2" xfId="0" applyNumberFormat="1" applyFont="1" applyFill="1" applyBorder="1" applyAlignment="1" applyProtection="1">
      <alignment horizontal="left" vertical="center" wrapText="1"/>
      <protection locked="0"/>
    </xf>
    <xf numFmtId="49" fontId="2" fillId="12" borderId="2" xfId="0" applyNumberFormat="1" applyFont="1" applyFill="1" applyBorder="1" applyAlignment="1">
      <alignment horizontal="left" vertical="center"/>
    </xf>
    <xf numFmtId="0" fontId="11" fillId="12" borderId="2" xfId="0" applyNumberFormat="1" applyFont="1" applyFill="1" applyBorder="1" applyAlignment="1" applyProtection="1">
      <alignment vertical="center" wrapText="1"/>
      <protection locked="0"/>
    </xf>
    <xf numFmtId="0" fontId="1" fillId="12" borderId="2" xfId="0" applyNumberFormat="1" applyFont="1" applyFill="1" applyBorder="1" applyAlignment="1" applyProtection="1">
      <alignment horizontal="left" vertical="center" wrapText="1"/>
      <protection locked="0"/>
    </xf>
    <xf numFmtId="182" fontId="1" fillId="12" borderId="2" xfId="57" applyNumberFormat="1" applyFont="1" applyFill="1" applyBorder="1" applyAlignment="1">
      <alignment horizontal="center"/>
    </xf>
    <xf numFmtId="0" fontId="1" fillId="12" borderId="2" xfId="0" applyNumberFormat="1" applyFont="1" applyFill="1" applyBorder="1" applyAlignment="1" applyProtection="1">
      <alignment vertical="center" wrapText="1"/>
      <protection locked="0"/>
    </xf>
    <xf numFmtId="1" fontId="11" fillId="0" borderId="2" xfId="0" applyNumberFormat="1" applyFont="1" applyFill="1" applyBorder="1" applyAlignment="1" applyProtection="1">
      <alignment horizontal="left" vertical="center"/>
      <protection locked="0"/>
    </xf>
    <xf numFmtId="1" fontId="11" fillId="0" borderId="2" xfId="0" applyNumberFormat="1" applyFont="1" applyFill="1" applyBorder="1" applyAlignment="1" applyProtection="1">
      <alignment horizontal="center" vertical="center"/>
      <protection locked="0"/>
    </xf>
    <xf numFmtId="178" fontId="27" fillId="0" borderId="2" xfId="0" applyNumberFormat="1" applyFont="1" applyFill="1" applyBorder="1" applyAlignment="1">
      <alignment vertical="center"/>
    </xf>
    <xf numFmtId="10" fontId="13" fillId="0" borderId="2" xfId="4" applyNumberFormat="1" applyFont="1" applyFill="1" applyBorder="1" applyAlignment="1" applyProtection="1">
      <alignment horizontal="right" vertical="center"/>
    </xf>
    <xf numFmtId="178" fontId="16" fillId="0" borderId="0" xfId="0" applyNumberFormat="1" applyFont="1" applyFill="1" applyBorder="1" applyAlignment="1">
      <alignment vertical="center"/>
    </xf>
    <xf numFmtId="0" fontId="1" fillId="2" borderId="0" xfId="50" applyFill="1" applyAlignment="1">
      <alignment vertical="center"/>
    </xf>
    <xf numFmtId="0" fontId="1" fillId="2" borderId="0" xfId="50" applyFill="1" applyAlignment="1">
      <alignment horizontal="center" vertical="center"/>
    </xf>
    <xf numFmtId="0" fontId="11" fillId="2" borderId="0" xfId="50" applyFont="1" applyFill="1" applyAlignment="1">
      <alignment vertical="center"/>
    </xf>
    <xf numFmtId="0" fontId="1" fillId="2" borderId="0" xfId="50" applyFont="1" applyFill="1" applyAlignment="1">
      <alignment vertical="center"/>
    </xf>
    <xf numFmtId="0" fontId="11" fillId="2" borderId="0" xfId="50" applyFont="1" applyFill="1" applyAlignment="1">
      <alignment horizontal="center" vertical="center"/>
    </xf>
    <xf numFmtId="0" fontId="11" fillId="2" borderId="0" xfId="50" applyFont="1" applyFill="1" applyAlignment="1">
      <alignment horizontal="right" vertical="center"/>
    </xf>
    <xf numFmtId="0" fontId="5" fillId="2" borderId="0" xfId="50" applyFont="1" applyFill="1" applyAlignment="1">
      <alignment vertical="center"/>
    </xf>
    <xf numFmtId="10" fontId="1" fillId="2" borderId="0" xfId="50" applyNumberFormat="1" applyFill="1" applyAlignment="1">
      <alignment vertical="center"/>
    </xf>
    <xf numFmtId="0" fontId="5" fillId="2" borderId="0" xfId="50" applyFont="1" applyFill="1" applyBorder="1" applyAlignment="1">
      <alignment vertical="center"/>
    </xf>
    <xf numFmtId="0" fontId="1" fillId="2" borderId="0" xfId="50" applyFill="1" applyBorder="1" applyAlignment="1">
      <alignment vertical="center"/>
    </xf>
    <xf numFmtId="0" fontId="1" fillId="2" borderId="0" xfId="50" applyFont="1" applyFill="1" applyBorder="1" applyAlignment="1">
      <alignment vertical="center"/>
    </xf>
    <xf numFmtId="10" fontId="1" fillId="2" borderId="0" xfId="50" applyNumberFormat="1" applyFill="1" applyBorder="1" applyAlignment="1">
      <alignment vertical="center"/>
    </xf>
    <xf numFmtId="0" fontId="36" fillId="2" borderId="0" xfId="50" applyFont="1" applyFill="1" applyBorder="1" applyAlignment="1">
      <alignment horizontal="center" vertical="center"/>
    </xf>
    <xf numFmtId="0" fontId="2" fillId="2" borderId="0" xfId="50" applyFont="1" applyFill="1" applyBorder="1" applyAlignment="1">
      <alignment horizontal="center" vertical="center"/>
    </xf>
    <xf numFmtId="0" fontId="11" fillId="2" borderId="2" xfId="50" applyFont="1" applyFill="1" applyBorder="1" applyAlignment="1">
      <alignment horizontal="center" vertical="center" wrapText="1"/>
    </xf>
    <xf numFmtId="0" fontId="11" fillId="2" borderId="2" xfId="50" applyFont="1" applyFill="1" applyBorder="1" applyAlignment="1">
      <alignment horizontal="center" vertical="center"/>
    </xf>
    <xf numFmtId="10" fontId="11" fillId="2" borderId="2" xfId="50" applyNumberFormat="1" applyFont="1" applyFill="1" applyBorder="1" applyAlignment="1">
      <alignment horizontal="center" vertical="center" wrapText="1"/>
    </xf>
    <xf numFmtId="0" fontId="1" fillId="2" borderId="2" xfId="50" applyFont="1" applyFill="1" applyBorder="1" applyAlignment="1">
      <alignment horizontal="right" vertical="center"/>
    </xf>
    <xf numFmtId="1" fontId="42" fillId="2" borderId="2" xfId="0" applyNumberFormat="1" applyFont="1" applyFill="1" applyBorder="1" applyAlignment="1" applyProtection="1">
      <alignment horizontal="left" vertical="center"/>
      <protection locked="0"/>
    </xf>
    <xf numFmtId="10" fontId="8" fillId="2" borderId="2" xfId="0" applyNumberFormat="1" applyFont="1" applyFill="1" applyBorder="1" applyAlignment="1">
      <alignment vertical="center"/>
    </xf>
    <xf numFmtId="0" fontId="11" fillId="2" borderId="2" xfId="50" applyFont="1" applyFill="1" applyBorder="1" applyAlignment="1">
      <alignment horizontal="left" vertical="center"/>
    </xf>
    <xf numFmtId="1" fontId="2" fillId="2" borderId="2" xfId="50" applyNumberFormat="1" applyFont="1" applyFill="1" applyBorder="1" applyAlignment="1" applyProtection="1">
      <alignment horizontal="left" vertical="center" wrapText="1"/>
      <protection locked="0"/>
    </xf>
    <xf numFmtId="10" fontId="2" fillId="2" borderId="2" xfId="0" applyNumberFormat="1" applyFont="1" applyFill="1" applyBorder="1" applyAlignment="1">
      <alignment vertical="center"/>
    </xf>
    <xf numFmtId="0" fontId="1" fillId="2" borderId="2" xfId="50" applyFont="1" applyFill="1" applyBorder="1" applyAlignment="1">
      <alignment horizontal="left" vertical="center"/>
    </xf>
    <xf numFmtId="0" fontId="11" fillId="2" borderId="2" xfId="50" applyFont="1" applyFill="1" applyBorder="1" applyAlignment="1">
      <alignment horizontal="right" vertical="center"/>
    </xf>
    <xf numFmtId="178" fontId="2" fillId="2" borderId="2" xfId="50" applyNumberFormat="1" applyFont="1" applyFill="1" applyBorder="1" applyAlignment="1">
      <alignment horizontal="right" vertical="center" wrapText="1" shrinkToFit="1"/>
    </xf>
    <xf numFmtId="0" fontId="11" fillId="2" borderId="2" xfId="50" applyFont="1" applyFill="1" applyBorder="1" applyAlignment="1">
      <alignment vertical="center"/>
    </xf>
    <xf numFmtId="1" fontId="11" fillId="2" borderId="2" xfId="50" applyNumberFormat="1" applyFont="1" applyFill="1" applyBorder="1" applyAlignment="1" applyProtection="1">
      <alignment horizontal="left" vertical="center" wrapText="1"/>
      <protection locked="0"/>
    </xf>
    <xf numFmtId="0" fontId="1" fillId="2" borderId="2" xfId="50" applyFont="1" applyFill="1" applyBorder="1" applyAlignment="1">
      <alignment vertical="center"/>
    </xf>
    <xf numFmtId="178" fontId="2" fillId="2" borderId="2" xfId="0" applyNumberFormat="1" applyFont="1" applyFill="1" applyBorder="1" applyAlignment="1" applyProtection="1">
      <alignment horizontal="right" vertical="center"/>
    </xf>
    <xf numFmtId="10" fontId="2" fillId="2" borderId="2" xfId="0" applyNumberFormat="1" applyFont="1" applyFill="1" applyBorder="1" applyAlignment="1" applyProtection="1">
      <alignment horizontal="right" vertical="center"/>
    </xf>
    <xf numFmtId="178" fontId="1" fillId="2" borderId="2" xfId="50" applyNumberFormat="1" applyFont="1" applyFill="1" applyBorder="1" applyAlignment="1">
      <alignment horizontal="right" vertical="center" wrapText="1" shrinkToFit="1"/>
    </xf>
    <xf numFmtId="10" fontId="1" fillId="2" borderId="2" xfId="50" applyNumberFormat="1" applyFont="1" applyFill="1" applyBorder="1" applyAlignment="1">
      <alignment horizontal="right" vertical="center" wrapText="1" shrinkToFit="1"/>
    </xf>
    <xf numFmtId="178" fontId="8" fillId="2" borderId="2" xfId="0" applyNumberFormat="1" applyFont="1" applyFill="1" applyBorder="1" applyAlignment="1" applyProtection="1">
      <alignment horizontal="right" vertical="center"/>
    </xf>
    <xf numFmtId="10" fontId="8" fillId="2" borderId="2" xfId="0" applyNumberFormat="1" applyFont="1" applyFill="1" applyBorder="1" applyAlignment="1" applyProtection="1">
      <alignment horizontal="right" vertical="center"/>
    </xf>
    <xf numFmtId="0" fontId="11" fillId="2" borderId="2" xfId="50" applyFont="1" applyFill="1" applyBorder="1" applyAlignment="1" applyProtection="1">
      <alignment horizontal="center" vertical="center"/>
      <protection locked="0"/>
    </xf>
    <xf numFmtId="10" fontId="2" fillId="2" borderId="2" xfId="50" applyNumberFormat="1" applyFont="1" applyFill="1" applyBorder="1" applyAlignment="1">
      <alignment horizontal="right" vertical="center" wrapText="1" shrinkToFit="1"/>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全区社保" xfId="49"/>
    <cellStyle name="常规_2014年财政预算执行情况和2015年财政预算（人大版）" xfId="50"/>
    <cellStyle name="常规_附一组织收入" xfId="51"/>
    <cellStyle name="常规 2" xfId="52"/>
    <cellStyle name="常规_2013年政府性基金预算草案0109陈改" xfId="53"/>
    <cellStyle name="常规_Sheet1_1" xfId="54"/>
    <cellStyle name="常规_钦州市各县区2015年预算报表格式(请各县区于按时间规定报预算科,电子文档发刘武、黄梅梅OA邮箱或外网QZCZYSK@163.com)" xfId="55"/>
    <cellStyle name="常规_Sheet1_全区社保" xfId="56"/>
    <cellStyle name="常规_附表1&amp;2：2013年各级财政预算汇总表" xfId="57"/>
    <cellStyle name="样式 1" xfId="58"/>
    <cellStyle name="Normal" xfId="5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tyles" Target="styles.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externalLink" Target="externalLinks/externalLink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25991;&#20214;\6.&#36130;&#25919;&#20915;&#31639;\&#36130;&#25919;&#24635;&#20915;&#31639;&#25253;&#34920;_2024&#24180;_&#26611;&#21335;&#21306;_&#26242;&#23450;&#312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ASEINFO"/>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 val="L23-GX"/>
    </sheetNames>
    <sheetDataSet>
      <sheetData sheetId="0">
        <row r="2">
          <cell r="B2" t="str">
            <v>2024年</v>
          </cell>
        </row>
        <row r="7">
          <cell r="B7" t="str">
            <v>柳南区</v>
          </cell>
        </row>
        <row r="19">
          <cell r="B19" t="str">
            <v>万元</v>
          </cell>
        </row>
      </sheetData>
      <sheetData sheetId="1"/>
      <sheetData sheetId="2"/>
      <sheetData sheetId="3"/>
      <sheetData sheetId="4">
        <row r="5">
          <cell r="C5">
            <v>64636</v>
          </cell>
        </row>
      </sheetData>
      <sheetData sheetId="5"/>
      <sheetData sheetId="6"/>
      <sheetData sheetId="7"/>
      <sheetData sheetId="8"/>
      <sheetData sheetId="9"/>
      <sheetData sheetId="10"/>
      <sheetData sheetId="11"/>
      <sheetData sheetId="12"/>
      <sheetData sheetId="13"/>
      <sheetData sheetId="14">
        <row r="6">
          <cell r="C6">
            <v>688</v>
          </cell>
        </row>
        <row r="6">
          <cell r="P6">
            <v>10286</v>
          </cell>
        </row>
        <row r="6">
          <cell r="AA6">
            <v>0</v>
          </cell>
        </row>
      </sheetData>
      <sheetData sheetId="15"/>
      <sheetData sheetId="16"/>
      <sheetData sheetId="17"/>
      <sheetData sheetId="18"/>
      <sheetData sheetId="19">
        <row r="5">
          <cell r="E5">
            <v>0</v>
          </cell>
        </row>
        <row r="5">
          <cell r="J5">
            <v>371</v>
          </cell>
        </row>
      </sheetData>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78"/>
  <sheetViews>
    <sheetView workbookViewId="0">
      <pane xSplit="2" ySplit="6" topLeftCell="C7" activePane="bottomRight" state="frozen"/>
      <selection/>
      <selection pane="topRight"/>
      <selection pane="bottomLeft"/>
      <selection pane="bottomRight" activeCell="E43" sqref="E43"/>
    </sheetView>
  </sheetViews>
  <sheetFormatPr defaultColWidth="9" defaultRowHeight="14.25"/>
  <cols>
    <col min="1" max="1" width="6.375" style="465" customWidth="1"/>
    <col min="2" max="2" width="42.2583333333333" style="471" customWidth="1"/>
    <col min="3" max="3" width="19.5" style="465" customWidth="1"/>
    <col min="4" max="4" width="19.125" style="465" customWidth="1"/>
    <col min="5" max="5" width="18.7583333333333" style="465" customWidth="1"/>
    <col min="6" max="6" width="20" style="468" customWidth="1"/>
    <col min="7" max="7" width="14.5" style="472" customWidth="1"/>
    <col min="8" max="8" width="20.375" style="465" customWidth="1"/>
    <col min="9" max="9" width="10.625" style="465" customWidth="1"/>
    <col min="10" max="10" width="12.875" style="465"/>
    <col min="11" max="16384" width="9" style="465"/>
  </cols>
  <sheetData>
    <row r="1" s="465" customFormat="1" spans="1:9">
      <c r="A1" s="473" t="s">
        <v>0</v>
      </c>
      <c r="B1" s="473"/>
      <c r="C1" s="474"/>
      <c r="D1" s="474"/>
      <c r="E1" s="474"/>
      <c r="F1" s="475"/>
      <c r="G1" s="476"/>
      <c r="H1" s="474"/>
      <c r="I1" s="474"/>
    </row>
    <row r="2" s="465" customFormat="1" ht="19.5" customHeight="1" spans="2:9">
      <c r="B2" s="477" t="s">
        <v>1</v>
      </c>
      <c r="C2" s="477"/>
      <c r="D2" s="477"/>
      <c r="E2" s="477"/>
      <c r="F2" s="477"/>
      <c r="G2" s="477"/>
      <c r="H2" s="477"/>
      <c r="I2" s="477"/>
    </row>
    <row r="3" s="465" customFormat="1" ht="14.1" customHeight="1" spans="2:9">
      <c r="B3" s="477"/>
      <c r="C3" s="477"/>
      <c r="D3" s="477"/>
      <c r="E3" s="477"/>
      <c r="F3" s="477"/>
      <c r="G3" s="477"/>
      <c r="H3" s="478" t="s">
        <v>2</v>
      </c>
      <c r="I3" s="477"/>
    </row>
    <row r="4" s="465" customFormat="1" spans="1:9">
      <c r="A4" s="479" t="s">
        <v>3</v>
      </c>
      <c r="B4" s="479" t="s">
        <v>4</v>
      </c>
      <c r="C4" s="480" t="s">
        <v>5</v>
      </c>
      <c r="D4" s="479" t="s">
        <v>6</v>
      </c>
      <c r="E4" s="479"/>
      <c r="F4" s="479"/>
      <c r="G4" s="479"/>
      <c r="H4" s="479"/>
      <c r="I4" s="479"/>
    </row>
    <row r="5" s="465" customFormat="1" ht="27.6" customHeight="1" spans="1:9">
      <c r="A5" s="479"/>
      <c r="B5" s="479"/>
      <c r="C5" s="479" t="s">
        <v>7</v>
      </c>
      <c r="D5" s="479" t="s">
        <v>8</v>
      </c>
      <c r="E5" s="479" t="s">
        <v>9</v>
      </c>
      <c r="F5" s="479" t="s">
        <v>7</v>
      </c>
      <c r="G5" s="481" t="s">
        <v>10</v>
      </c>
      <c r="H5" s="479" t="s">
        <v>11</v>
      </c>
      <c r="I5" s="479"/>
    </row>
    <row r="6" s="466" customFormat="1" spans="1:9">
      <c r="A6" s="479"/>
      <c r="B6" s="479"/>
      <c r="C6" s="479"/>
      <c r="D6" s="479"/>
      <c r="E6" s="479"/>
      <c r="F6" s="479"/>
      <c r="G6" s="481"/>
      <c r="H6" s="479" t="s">
        <v>12</v>
      </c>
      <c r="I6" s="479" t="s">
        <v>13</v>
      </c>
    </row>
    <row r="7" s="467" customFormat="1" ht="18" customHeight="1" spans="1:9">
      <c r="A7" s="482"/>
      <c r="B7" s="483" t="s">
        <v>14</v>
      </c>
      <c r="C7" s="311">
        <f>C8+C22</f>
        <v>589935636.14</v>
      </c>
      <c r="D7" s="311">
        <f>D8+D22</f>
        <v>589935636.14</v>
      </c>
      <c r="E7" s="311">
        <f>E8+E22</f>
        <v>638796169.74</v>
      </c>
      <c r="F7" s="311">
        <f>F8+F22</f>
        <v>646355885.79</v>
      </c>
      <c r="G7" s="484">
        <f>F7/E7</f>
        <v>1.01183431649735</v>
      </c>
      <c r="H7" s="311">
        <f>F7-C7</f>
        <v>56420249.65</v>
      </c>
      <c r="I7" s="484">
        <f t="shared" ref="I7:I15" si="0">(F7-C7)/C7</f>
        <v>0.0956379750495538</v>
      </c>
    </row>
    <row r="8" s="467" customFormat="1" ht="18" customHeight="1" spans="1:9">
      <c r="A8" s="485">
        <v>101</v>
      </c>
      <c r="B8" s="486" t="s">
        <v>15</v>
      </c>
      <c r="C8" s="303">
        <f t="shared" ref="C8:F8" si="1">SUM(C9:C21)</f>
        <v>498263595.69</v>
      </c>
      <c r="D8" s="303">
        <f t="shared" si="1"/>
        <v>533935636.14</v>
      </c>
      <c r="E8" s="303">
        <f t="shared" si="1"/>
        <v>487023934.57</v>
      </c>
      <c r="F8" s="303">
        <f t="shared" si="1"/>
        <v>488257384.97</v>
      </c>
      <c r="G8" s="487">
        <f t="shared" ref="G7:G15" si="2">F8/E8</f>
        <v>1.00253262789043</v>
      </c>
      <c r="H8" s="303">
        <f>F8-C8</f>
        <v>-10006210.72</v>
      </c>
      <c r="I8" s="487">
        <f t="shared" si="0"/>
        <v>-0.0200821629485962</v>
      </c>
    </row>
    <row r="9" s="465" customFormat="1" ht="18" customHeight="1" spans="1:9">
      <c r="A9" s="488">
        <v>10101</v>
      </c>
      <c r="B9" s="486" t="s">
        <v>16</v>
      </c>
      <c r="C9" s="303">
        <v>202288364.3</v>
      </c>
      <c r="D9" s="303">
        <v>181435636.14</v>
      </c>
      <c r="E9" s="303">
        <v>159841336.8</v>
      </c>
      <c r="F9" s="303">
        <v>161508390.26</v>
      </c>
      <c r="G9" s="487">
        <f t="shared" si="2"/>
        <v>1.01042942641356</v>
      </c>
      <c r="H9" s="303">
        <f t="shared" ref="H9:H29" si="3">F9-C9</f>
        <v>-40779974.04</v>
      </c>
      <c r="I9" s="487">
        <f t="shared" si="0"/>
        <v>-0.201593275921308</v>
      </c>
    </row>
    <row r="10" s="465" customFormat="1" ht="18" customHeight="1" spans="1:9">
      <c r="A10" s="488">
        <v>10104</v>
      </c>
      <c r="B10" s="486" t="s">
        <v>17</v>
      </c>
      <c r="C10" s="303">
        <v>38449399.56</v>
      </c>
      <c r="D10" s="303">
        <v>98500000</v>
      </c>
      <c r="E10" s="303">
        <v>88711831.02</v>
      </c>
      <c r="F10" s="303">
        <v>87617973.97</v>
      </c>
      <c r="G10" s="487">
        <f t="shared" si="2"/>
        <v>0.987669547145821</v>
      </c>
      <c r="H10" s="303">
        <f t="shared" si="3"/>
        <v>49168574.41</v>
      </c>
      <c r="I10" s="487">
        <f t="shared" si="0"/>
        <v>1.27878653431955</v>
      </c>
    </row>
    <row r="11" s="465" customFormat="1" ht="18" customHeight="1" spans="1:9">
      <c r="A11" s="488">
        <v>10106</v>
      </c>
      <c r="B11" s="486" t="s">
        <v>18</v>
      </c>
      <c r="C11" s="303">
        <v>18894494.54</v>
      </c>
      <c r="D11" s="303">
        <v>19000000</v>
      </c>
      <c r="E11" s="303">
        <v>18892231.88</v>
      </c>
      <c r="F11" s="303">
        <v>19555108.47</v>
      </c>
      <c r="G11" s="487">
        <f t="shared" si="2"/>
        <v>1.03508725672067</v>
      </c>
      <c r="H11" s="303">
        <f t="shared" si="3"/>
        <v>660613.93</v>
      </c>
      <c r="I11" s="487">
        <f t="shared" si="0"/>
        <v>0.0349633025959741</v>
      </c>
    </row>
    <row r="12" s="465" customFormat="1" ht="18" customHeight="1" spans="1:9">
      <c r="A12" s="488">
        <v>10107</v>
      </c>
      <c r="B12" s="486" t="s">
        <v>19</v>
      </c>
      <c r="C12" s="303">
        <v>13931325.79</v>
      </c>
      <c r="D12" s="303">
        <v>14000000</v>
      </c>
      <c r="E12" s="303">
        <v>15570675.53</v>
      </c>
      <c r="F12" s="303">
        <v>16092060.9</v>
      </c>
      <c r="G12" s="487">
        <f t="shared" si="2"/>
        <v>1.03348508348244</v>
      </c>
      <c r="H12" s="303">
        <f t="shared" si="3"/>
        <v>2160735.11</v>
      </c>
      <c r="I12" s="487">
        <f t="shared" si="0"/>
        <v>0.155099029523162</v>
      </c>
    </row>
    <row r="13" s="465" customFormat="1" ht="18" customHeight="1" spans="1:9">
      <c r="A13" s="488">
        <v>10109</v>
      </c>
      <c r="B13" s="486" t="s">
        <v>20</v>
      </c>
      <c r="C13" s="303">
        <v>51591896.25</v>
      </c>
      <c r="D13" s="303">
        <v>54000000</v>
      </c>
      <c r="E13" s="303">
        <v>42974530.11</v>
      </c>
      <c r="F13" s="303">
        <v>44496143.12</v>
      </c>
      <c r="G13" s="487">
        <f t="shared" si="2"/>
        <v>1.03540732164157</v>
      </c>
      <c r="H13" s="303">
        <f t="shared" si="3"/>
        <v>-7095753.13</v>
      </c>
      <c r="I13" s="487">
        <f t="shared" si="0"/>
        <v>-0.13753619552218</v>
      </c>
    </row>
    <row r="14" s="465" customFormat="1" ht="18" customHeight="1" spans="1:9">
      <c r="A14" s="488">
        <v>10110</v>
      </c>
      <c r="B14" s="486" t="s">
        <v>21</v>
      </c>
      <c r="C14" s="303">
        <v>110641034.55</v>
      </c>
      <c r="D14" s="303">
        <v>105000000</v>
      </c>
      <c r="E14" s="303">
        <v>114226785.57</v>
      </c>
      <c r="F14" s="303">
        <v>115193442.63</v>
      </c>
      <c r="G14" s="487">
        <f t="shared" si="2"/>
        <v>1.00846261282042</v>
      </c>
      <c r="H14" s="303">
        <f t="shared" si="3"/>
        <v>4552408.08</v>
      </c>
      <c r="I14" s="487">
        <f t="shared" si="0"/>
        <v>0.0411457475837567</v>
      </c>
    </row>
    <row r="15" s="465" customFormat="1" ht="18" customHeight="1" spans="1:9">
      <c r="A15" s="488">
        <v>10111</v>
      </c>
      <c r="B15" s="486" t="s">
        <v>22</v>
      </c>
      <c r="C15" s="303">
        <v>51053997.64</v>
      </c>
      <c r="D15" s="303">
        <v>51000000</v>
      </c>
      <c r="E15" s="303">
        <v>42674426.37</v>
      </c>
      <c r="F15" s="303">
        <v>40130903.07</v>
      </c>
      <c r="G15" s="487">
        <f t="shared" si="2"/>
        <v>0.940397012535168</v>
      </c>
      <c r="H15" s="303">
        <f t="shared" si="3"/>
        <v>-10923094.57</v>
      </c>
      <c r="I15" s="487">
        <f t="shared" si="0"/>
        <v>-0.213951797605011</v>
      </c>
    </row>
    <row r="16" s="465" customFormat="1" ht="18" customHeight="1" spans="1:9">
      <c r="A16" s="488">
        <v>10112</v>
      </c>
      <c r="B16" s="486" t="s">
        <v>23</v>
      </c>
      <c r="C16" s="303"/>
      <c r="D16" s="303"/>
      <c r="E16" s="303"/>
      <c r="F16" s="303"/>
      <c r="G16" s="487"/>
      <c r="H16" s="303"/>
      <c r="I16" s="487"/>
    </row>
    <row r="17" s="465" customFormat="1" ht="18" customHeight="1" spans="1:9">
      <c r="A17" s="488">
        <v>10113</v>
      </c>
      <c r="B17" s="486" t="s">
        <v>24</v>
      </c>
      <c r="C17" s="303"/>
      <c r="D17" s="303"/>
      <c r="E17" s="303"/>
      <c r="F17" s="303"/>
      <c r="G17" s="487"/>
      <c r="H17" s="303"/>
      <c r="I17" s="487"/>
    </row>
    <row r="18" s="467" customFormat="1" ht="18" customHeight="1" spans="1:9">
      <c r="A18" s="488">
        <v>10114</v>
      </c>
      <c r="B18" s="486" t="s">
        <v>25</v>
      </c>
      <c r="C18" s="303">
        <v>11413083.06</v>
      </c>
      <c r="D18" s="303">
        <v>11000000</v>
      </c>
      <c r="E18" s="303">
        <v>4132117.29</v>
      </c>
      <c r="F18" s="303">
        <v>3663362.55</v>
      </c>
      <c r="G18" s="487">
        <f t="shared" ref="G18:G25" si="4">F18/E18</f>
        <v>0.886558220132227</v>
      </c>
      <c r="H18" s="303">
        <f t="shared" si="3"/>
        <v>-7749720.51</v>
      </c>
      <c r="I18" s="487">
        <f t="shared" ref="I18:I25" si="5">(F18-C18)/C18</f>
        <v>-0.679020775478348</v>
      </c>
    </row>
    <row r="19" s="465" customFormat="1" ht="18" customHeight="1" spans="1:9">
      <c r="A19" s="488">
        <v>10118</v>
      </c>
      <c r="B19" s="486" t="s">
        <v>26</v>
      </c>
      <c r="C19" s="303"/>
      <c r="D19" s="303"/>
      <c r="E19" s="303"/>
      <c r="F19" s="303"/>
      <c r="G19" s="487"/>
      <c r="H19" s="303"/>
      <c r="I19" s="487"/>
    </row>
    <row r="20" s="465" customFormat="1" ht="18" customHeight="1" spans="1:9">
      <c r="A20" s="488">
        <v>10119</v>
      </c>
      <c r="B20" s="486" t="s">
        <v>27</v>
      </c>
      <c r="C20" s="303"/>
      <c r="D20" s="303"/>
      <c r="E20" s="303"/>
      <c r="F20" s="303"/>
      <c r="G20" s="487"/>
      <c r="H20" s="303"/>
      <c r="I20" s="487"/>
    </row>
    <row r="21" s="465" customFormat="1" ht="18" customHeight="1" spans="1:9">
      <c r="A21" s="488">
        <v>10199</v>
      </c>
      <c r="B21" s="486" t="s">
        <v>28</v>
      </c>
      <c r="C21" s="303"/>
      <c r="D21" s="303"/>
      <c r="E21" s="303"/>
      <c r="F21" s="303"/>
      <c r="G21" s="487"/>
      <c r="H21" s="303"/>
      <c r="I21" s="487"/>
    </row>
    <row r="22" s="465" customFormat="1" ht="18" customHeight="1" spans="1:9">
      <c r="A22" s="485">
        <v>103</v>
      </c>
      <c r="B22" s="486" t="s">
        <v>29</v>
      </c>
      <c r="C22" s="303">
        <f t="shared" ref="C22:F22" si="6">SUM(C23:C29)</f>
        <v>91672040.45</v>
      </c>
      <c r="D22" s="303">
        <f t="shared" si="6"/>
        <v>56000000</v>
      </c>
      <c r="E22" s="303">
        <f t="shared" si="6"/>
        <v>151772235.17</v>
      </c>
      <c r="F22" s="303">
        <f t="shared" si="6"/>
        <v>158098500.82</v>
      </c>
      <c r="G22" s="487">
        <f t="shared" si="4"/>
        <v>1.04168262820215</v>
      </c>
      <c r="H22" s="303">
        <f t="shared" si="3"/>
        <v>66426460.37</v>
      </c>
      <c r="I22" s="487">
        <f t="shared" si="5"/>
        <v>0.724609816078333</v>
      </c>
    </row>
    <row r="23" s="467" customFormat="1" ht="18" customHeight="1" spans="1:9">
      <c r="A23" s="488">
        <v>10302</v>
      </c>
      <c r="B23" s="486" t="s">
        <v>30</v>
      </c>
      <c r="C23" s="303">
        <v>20666569.5</v>
      </c>
      <c r="D23" s="303">
        <v>22500000</v>
      </c>
      <c r="E23" s="303">
        <v>17637192.56</v>
      </c>
      <c r="F23" s="303">
        <v>18374442.35</v>
      </c>
      <c r="G23" s="487">
        <f t="shared" si="4"/>
        <v>1.04180085846951</v>
      </c>
      <c r="H23" s="303">
        <f t="shared" si="3"/>
        <v>-2292127.15</v>
      </c>
      <c r="I23" s="487">
        <f t="shared" si="5"/>
        <v>-0.110909899681222</v>
      </c>
    </row>
    <row r="24" s="468" customFormat="1" ht="18" customHeight="1" spans="1:9">
      <c r="A24" s="488">
        <v>10304</v>
      </c>
      <c r="B24" s="486" t="s">
        <v>31</v>
      </c>
      <c r="C24" s="303">
        <v>29267828.12</v>
      </c>
      <c r="D24" s="303">
        <v>25200000</v>
      </c>
      <c r="E24" s="303">
        <v>28835312.63</v>
      </c>
      <c r="F24" s="303">
        <v>33511763.29</v>
      </c>
      <c r="G24" s="487">
        <f t="shared" si="4"/>
        <v>1.16217790734596</v>
      </c>
      <c r="H24" s="303">
        <f t="shared" si="3"/>
        <v>4243935.17</v>
      </c>
      <c r="I24" s="487">
        <f t="shared" si="5"/>
        <v>0.145003419884782</v>
      </c>
    </row>
    <row r="25" s="468" customFormat="1" ht="18" customHeight="1" spans="1:9">
      <c r="A25" s="488">
        <v>10305</v>
      </c>
      <c r="B25" s="486" t="s">
        <v>32</v>
      </c>
      <c r="C25" s="303">
        <v>8200150.7</v>
      </c>
      <c r="D25" s="303">
        <v>4500000</v>
      </c>
      <c r="E25" s="303">
        <v>4384634.16</v>
      </c>
      <c r="F25" s="303">
        <v>3935822.83</v>
      </c>
      <c r="G25" s="487">
        <f t="shared" si="4"/>
        <v>0.897639959544538</v>
      </c>
      <c r="H25" s="303">
        <f t="shared" si="3"/>
        <v>-4264327.87</v>
      </c>
      <c r="I25" s="487">
        <f t="shared" si="5"/>
        <v>-0.520030427001787</v>
      </c>
    </row>
    <row r="26" s="468" customFormat="1" ht="18" customHeight="1" spans="1:9">
      <c r="A26" s="488">
        <v>10306</v>
      </c>
      <c r="B26" s="486" t="s">
        <v>33</v>
      </c>
      <c r="C26" s="303"/>
      <c r="D26" s="303"/>
      <c r="E26" s="303"/>
      <c r="F26" s="303"/>
      <c r="G26" s="487"/>
      <c r="H26" s="303"/>
      <c r="I26" s="487"/>
    </row>
    <row r="27" s="468" customFormat="1" ht="18" customHeight="1" spans="1:9">
      <c r="A27" s="488">
        <v>10307</v>
      </c>
      <c r="B27" s="486" t="s">
        <v>34</v>
      </c>
      <c r="C27" s="303">
        <v>33537492.13</v>
      </c>
      <c r="D27" s="303">
        <v>3800000</v>
      </c>
      <c r="E27" s="303">
        <v>100915095.82</v>
      </c>
      <c r="F27" s="303">
        <v>102276472.35</v>
      </c>
      <c r="G27" s="487">
        <f t="shared" ref="G27:G33" si="7">F27/E27</f>
        <v>1.01349031598234</v>
      </c>
      <c r="H27" s="303">
        <f t="shared" si="3"/>
        <v>68738980.22</v>
      </c>
      <c r="I27" s="487">
        <f t="shared" ref="I27:I35" si="8">(F27-C27)/C27</f>
        <v>2.04961599255991</v>
      </c>
    </row>
    <row r="28" s="468" customFormat="1" ht="18" customHeight="1" spans="1:9">
      <c r="A28" s="488">
        <v>10308</v>
      </c>
      <c r="B28" s="486" t="s">
        <v>35</v>
      </c>
      <c r="C28" s="303"/>
      <c r="D28" s="303"/>
      <c r="E28" s="303"/>
      <c r="F28" s="303"/>
      <c r="G28" s="487"/>
      <c r="H28" s="303"/>
      <c r="I28" s="487"/>
    </row>
    <row r="29" s="468" customFormat="1" ht="18" customHeight="1" spans="1:9">
      <c r="A29" s="488">
        <v>10399</v>
      </c>
      <c r="B29" s="486" t="s">
        <v>36</v>
      </c>
      <c r="C29" s="303"/>
      <c r="D29" s="303"/>
      <c r="E29" s="303"/>
      <c r="F29" s="303"/>
      <c r="G29" s="487"/>
      <c r="H29" s="303"/>
      <c r="I29" s="487"/>
    </row>
    <row r="30" s="469" customFormat="1" ht="18" customHeight="1" spans="1:9">
      <c r="A30" s="489"/>
      <c r="B30" s="483" t="s">
        <v>37</v>
      </c>
      <c r="C30" s="311">
        <f t="shared" ref="C30:F30" si="9">C31+C32+C33</f>
        <v>1611131681.27</v>
      </c>
      <c r="D30" s="311">
        <f t="shared" si="9"/>
        <v>986070043</v>
      </c>
      <c r="E30" s="311">
        <f t="shared" si="9"/>
        <v>1203936684.31</v>
      </c>
      <c r="F30" s="311">
        <f t="shared" si="9"/>
        <v>1947435884.762</v>
      </c>
      <c r="G30" s="484">
        <f t="shared" si="7"/>
        <v>1.61755672880598</v>
      </c>
      <c r="H30" s="311">
        <f>F30-C30</f>
        <v>336304203.492</v>
      </c>
      <c r="I30" s="484">
        <f t="shared" si="8"/>
        <v>0.208737874999083</v>
      </c>
    </row>
    <row r="31" s="470" customFormat="1" ht="18" customHeight="1" spans="1:9">
      <c r="A31" s="485">
        <v>11001</v>
      </c>
      <c r="B31" s="486" t="s">
        <v>38</v>
      </c>
      <c r="C31" s="490">
        <v>42950000</v>
      </c>
      <c r="D31" s="490">
        <v>42950000</v>
      </c>
      <c r="E31" s="490">
        <v>42950000</v>
      </c>
      <c r="F31" s="490">
        <v>42950000</v>
      </c>
      <c r="G31" s="487">
        <f t="shared" si="7"/>
        <v>1</v>
      </c>
      <c r="H31" s="490">
        <f>F31-C31</f>
        <v>0</v>
      </c>
      <c r="I31" s="501">
        <f t="shared" si="8"/>
        <v>0</v>
      </c>
    </row>
    <row r="32" s="469" customFormat="1" ht="18" customHeight="1" spans="1:9">
      <c r="A32" s="485">
        <v>11002</v>
      </c>
      <c r="B32" s="486" t="s">
        <v>39</v>
      </c>
      <c r="C32" s="490">
        <v>1288895054.24</v>
      </c>
      <c r="D32" s="490">
        <v>941210043</v>
      </c>
      <c r="E32" s="490">
        <v>1042940576.1</v>
      </c>
      <c r="F32" s="490">
        <v>1623843765.772</v>
      </c>
      <c r="G32" s="487">
        <f t="shared" si="7"/>
        <v>1.55698589448331</v>
      </c>
      <c r="H32" s="490">
        <f>F32-C32</f>
        <v>334948711.532</v>
      </c>
      <c r="I32" s="501">
        <f t="shared" si="8"/>
        <v>0.259872757235075</v>
      </c>
    </row>
    <row r="33" s="467" customFormat="1" ht="18" customHeight="1" spans="1:9">
      <c r="A33" s="485">
        <v>11003</v>
      </c>
      <c r="B33" s="486" t="s">
        <v>40</v>
      </c>
      <c r="C33" s="490">
        <v>279286627.03</v>
      </c>
      <c r="D33" s="490">
        <v>1910000</v>
      </c>
      <c r="E33" s="490">
        <v>118046108.21</v>
      </c>
      <c r="F33" s="490">
        <v>280642118.99</v>
      </c>
      <c r="G33" s="487">
        <f t="shared" si="7"/>
        <v>2.37739408139358</v>
      </c>
      <c r="H33" s="490">
        <f>F33-C33</f>
        <v>1355491.96000004</v>
      </c>
      <c r="I33" s="501">
        <f t="shared" si="8"/>
        <v>0.00485340803609059</v>
      </c>
    </row>
    <row r="34" s="467" customFormat="1" ht="18" customHeight="1" spans="1:9">
      <c r="A34" s="491"/>
      <c r="B34" s="492" t="s">
        <v>41</v>
      </c>
      <c r="C34" s="311">
        <f t="shared" ref="C34:F34" si="10">SUM(C35:C36)</f>
        <v>407759649.97</v>
      </c>
      <c r="D34" s="311">
        <f t="shared" si="10"/>
        <v>838869571.3</v>
      </c>
      <c r="E34" s="311">
        <f t="shared" si="10"/>
        <v>873300758.48</v>
      </c>
      <c r="F34" s="311">
        <f t="shared" si="10"/>
        <v>873300758.48</v>
      </c>
      <c r="G34" s="484">
        <f t="shared" ref="G34:G40" si="11">F34/E34</f>
        <v>1</v>
      </c>
      <c r="H34" s="311">
        <f t="shared" ref="H34:H40" si="12">F34-C34</f>
        <v>465541108.51</v>
      </c>
      <c r="I34" s="484">
        <f t="shared" si="8"/>
        <v>1.14170469918799</v>
      </c>
    </row>
    <row r="35" s="467" customFormat="1" ht="18" customHeight="1" spans="1:9">
      <c r="A35" s="493"/>
      <c r="B35" s="486" t="s">
        <v>42</v>
      </c>
      <c r="C35" s="494">
        <v>407759649.97</v>
      </c>
      <c r="D35" s="494">
        <v>838869571.3</v>
      </c>
      <c r="E35" s="494">
        <v>873300758.48</v>
      </c>
      <c r="F35" s="494">
        <v>873300758.48</v>
      </c>
      <c r="G35" s="495">
        <f t="shared" si="11"/>
        <v>1</v>
      </c>
      <c r="H35" s="494">
        <f t="shared" si="12"/>
        <v>465541108.51</v>
      </c>
      <c r="I35" s="495">
        <f t="shared" si="8"/>
        <v>1.14170469918799</v>
      </c>
    </row>
    <row r="36" s="468" customFormat="1" ht="18" customHeight="1" spans="1:9">
      <c r="A36" s="493"/>
      <c r="B36" s="486" t="s">
        <v>43</v>
      </c>
      <c r="C36" s="496"/>
      <c r="D36" s="496"/>
      <c r="E36" s="496"/>
      <c r="F36" s="496"/>
      <c r="G36" s="497"/>
      <c r="H36" s="494"/>
      <c r="I36" s="497"/>
    </row>
    <row r="37" s="468" customFormat="1" ht="18" customHeight="1" spans="1:9">
      <c r="A37" s="493"/>
      <c r="B37" s="492" t="s">
        <v>44</v>
      </c>
      <c r="C37" s="498">
        <v>65350200</v>
      </c>
      <c r="D37" s="498"/>
      <c r="E37" s="498">
        <v>44150800</v>
      </c>
      <c r="F37" s="498">
        <v>70466700</v>
      </c>
      <c r="G37" s="499">
        <f t="shared" si="11"/>
        <v>1.59604582476422</v>
      </c>
      <c r="H37" s="498">
        <f t="shared" si="12"/>
        <v>5116500</v>
      </c>
      <c r="I37" s="499">
        <f t="shared" ref="I37:I40" si="13">(F37-C37)/C37</f>
        <v>0.0782935629883306</v>
      </c>
    </row>
    <row r="38" s="467" customFormat="1" ht="18" customHeight="1" spans="1:9">
      <c r="A38" s="491"/>
      <c r="B38" s="492" t="s">
        <v>45</v>
      </c>
      <c r="C38" s="311">
        <v>32917456.35</v>
      </c>
      <c r="D38" s="311"/>
      <c r="E38" s="311">
        <v>117855291.4</v>
      </c>
      <c r="F38" s="311">
        <v>32917456.35</v>
      </c>
      <c r="G38" s="484">
        <f t="shared" si="11"/>
        <v>0.279304017316273</v>
      </c>
      <c r="H38" s="311">
        <f t="shared" si="12"/>
        <v>0</v>
      </c>
      <c r="I38" s="484">
        <f t="shared" si="13"/>
        <v>0</v>
      </c>
    </row>
    <row r="39" s="467" customFormat="1" ht="18" customHeight="1" spans="1:9">
      <c r="A39" s="491"/>
      <c r="B39" s="492" t="s">
        <v>46</v>
      </c>
      <c r="C39" s="311">
        <v>31865231.2</v>
      </c>
      <c r="D39" s="311">
        <v>341427728.93</v>
      </c>
      <c r="E39" s="311">
        <v>79470311.73</v>
      </c>
      <c r="F39" s="311">
        <v>31865231.2</v>
      </c>
      <c r="G39" s="484">
        <f t="shared" si="11"/>
        <v>0.400970255512045</v>
      </c>
      <c r="H39" s="311">
        <f t="shared" si="12"/>
        <v>0</v>
      </c>
      <c r="I39" s="484">
        <f t="shared" si="13"/>
        <v>0</v>
      </c>
    </row>
    <row r="40" s="467" customFormat="1" ht="18" customHeight="1" spans="1:9">
      <c r="A40" s="491"/>
      <c r="B40" s="500" t="s">
        <v>47</v>
      </c>
      <c r="C40" s="300">
        <f t="shared" ref="C40:F40" si="14">C7+C30+C34+C37+C38+C39</f>
        <v>2738959854.93</v>
      </c>
      <c r="D40" s="311">
        <f t="shared" si="14"/>
        <v>2756302979.37</v>
      </c>
      <c r="E40" s="311">
        <f t="shared" si="14"/>
        <v>2957510015.66</v>
      </c>
      <c r="F40" s="311">
        <f t="shared" si="14"/>
        <v>3602341916.582</v>
      </c>
      <c r="G40" s="484">
        <f t="shared" si="11"/>
        <v>1.21803202609885</v>
      </c>
      <c r="H40" s="311">
        <f t="shared" si="12"/>
        <v>863382061.652</v>
      </c>
      <c r="I40" s="484">
        <f t="shared" si="13"/>
        <v>0.31522260543467</v>
      </c>
    </row>
    <row r="41" s="465" customFormat="1" ht="19.5" customHeight="1" spans="2:7">
      <c r="B41" s="471"/>
      <c r="C41" s="465"/>
      <c r="D41" s="465"/>
      <c r="E41" s="465"/>
      <c r="F41" s="468"/>
      <c r="G41" s="472"/>
    </row>
    <row r="42" s="465" customFormat="1" ht="27.95" customHeight="1" spans="2:7">
      <c r="B42" s="471"/>
      <c r="C42" s="465"/>
      <c r="D42" s="465"/>
      <c r="E42" s="465"/>
      <c r="F42" s="468"/>
      <c r="G42" s="472"/>
    </row>
    <row r="43" s="465" customFormat="1" ht="27.95" customHeight="1" spans="2:7">
      <c r="B43" s="471"/>
      <c r="C43" s="465"/>
      <c r="D43" s="465"/>
      <c r="E43" s="465"/>
      <c r="F43" s="468"/>
      <c r="G43" s="472"/>
    </row>
    <row r="44" s="465" customFormat="1" ht="27.95" customHeight="1" spans="2:7">
      <c r="B44" s="471"/>
      <c r="C44" s="465"/>
      <c r="D44" s="465"/>
      <c r="E44" s="465"/>
      <c r="F44" s="468"/>
      <c r="G44" s="472"/>
    </row>
    <row r="45" s="465" customFormat="1" ht="27.95" customHeight="1" spans="2:7">
      <c r="B45" s="471"/>
      <c r="C45" s="465"/>
      <c r="D45" s="465"/>
      <c r="E45" s="465"/>
      <c r="F45" s="468"/>
      <c r="G45" s="472"/>
    </row>
    <row r="46" s="465" customFormat="1" ht="27.95" customHeight="1" spans="2:7">
      <c r="B46" s="471"/>
      <c r="C46" s="465"/>
      <c r="D46" s="465"/>
      <c r="E46" s="465"/>
      <c r="F46" s="468"/>
      <c r="G46" s="472"/>
    </row>
    <row r="47" s="465" customFormat="1" ht="27.95" customHeight="1" spans="2:7">
      <c r="B47" s="471"/>
      <c r="C47" s="465"/>
      <c r="D47" s="465"/>
      <c r="E47" s="465"/>
      <c r="F47" s="468"/>
      <c r="G47" s="472"/>
    </row>
    <row r="48" s="465" customFormat="1" ht="27.95" customHeight="1" spans="2:7">
      <c r="B48" s="471"/>
      <c r="C48" s="465"/>
      <c r="D48" s="465"/>
      <c r="E48" s="465"/>
      <c r="F48" s="468"/>
      <c r="G48" s="472"/>
    </row>
    <row r="49" s="465" customFormat="1" ht="27.95" customHeight="1" spans="2:7">
      <c r="B49" s="471"/>
      <c r="C49" s="465"/>
      <c r="D49" s="465"/>
      <c r="E49" s="465"/>
      <c r="F49" s="468"/>
      <c r="G49" s="472"/>
    </row>
    <row r="50" s="465" customFormat="1" ht="27.95" customHeight="1" spans="2:7">
      <c r="B50" s="471"/>
      <c r="C50" s="465"/>
      <c r="D50" s="465"/>
      <c r="E50" s="465"/>
      <c r="F50" s="468"/>
      <c r="G50" s="472"/>
    </row>
    <row r="51" s="465" customFormat="1" ht="27.95" customHeight="1" spans="2:7">
      <c r="B51" s="471"/>
      <c r="C51" s="465"/>
      <c r="D51" s="465"/>
      <c r="E51" s="465"/>
      <c r="F51" s="468"/>
      <c r="G51" s="472"/>
    </row>
    <row r="52" s="465" customFormat="1" ht="27.95" customHeight="1" spans="2:7">
      <c r="B52" s="471"/>
      <c r="C52" s="465"/>
      <c r="D52" s="465"/>
      <c r="E52" s="465"/>
      <c r="F52" s="468"/>
      <c r="G52" s="472"/>
    </row>
    <row r="53" s="465" customFormat="1" ht="27.95" customHeight="1" spans="2:7">
      <c r="B53" s="471"/>
      <c r="C53" s="465"/>
      <c r="D53" s="465"/>
      <c r="E53" s="465"/>
      <c r="F53" s="468"/>
      <c r="G53" s="472"/>
    </row>
    <row r="54" s="465" customFormat="1" ht="27.95" customHeight="1" spans="2:7">
      <c r="B54" s="471"/>
      <c r="C54" s="465"/>
      <c r="D54" s="465"/>
      <c r="E54" s="465"/>
      <c r="F54" s="468"/>
      <c r="G54" s="472"/>
    </row>
    <row r="55" s="465" customFormat="1" ht="27.95" customHeight="1" spans="2:7">
      <c r="B55" s="471"/>
      <c r="C55" s="465"/>
      <c r="D55" s="465"/>
      <c r="E55" s="465"/>
      <c r="F55" s="468"/>
      <c r="G55" s="472"/>
    </row>
    <row r="56" s="465" customFormat="1" ht="27.95" customHeight="1" spans="2:7">
      <c r="B56" s="471"/>
      <c r="C56" s="465"/>
      <c r="D56" s="465"/>
      <c r="E56" s="465"/>
      <c r="F56" s="468"/>
      <c r="G56" s="472"/>
    </row>
    <row r="57" s="465" customFormat="1" ht="27.95" customHeight="1" spans="2:7">
      <c r="B57" s="471"/>
      <c r="C57" s="465"/>
      <c r="D57" s="465"/>
      <c r="E57" s="465"/>
      <c r="F57" s="468"/>
      <c r="G57" s="472"/>
    </row>
    <row r="58" s="465" customFormat="1" ht="27.95" customHeight="1" spans="2:7">
      <c r="B58" s="471"/>
      <c r="C58" s="465"/>
      <c r="D58" s="465"/>
      <c r="E58" s="465"/>
      <c r="F58" s="468"/>
      <c r="G58" s="472"/>
    </row>
    <row r="59" s="465" customFormat="1" ht="27.95" customHeight="1" spans="2:7">
      <c r="B59" s="471"/>
      <c r="C59" s="465"/>
      <c r="D59" s="465"/>
      <c r="E59" s="465"/>
      <c r="F59" s="468"/>
      <c r="G59" s="472"/>
    </row>
    <row r="60" s="465" customFormat="1" ht="27.95" customHeight="1" spans="2:7">
      <c r="B60" s="471"/>
      <c r="C60" s="465"/>
      <c r="D60" s="465"/>
      <c r="E60" s="465"/>
      <c r="F60" s="468"/>
      <c r="G60" s="472"/>
    </row>
    <row r="61" s="465" customFormat="1" ht="27.95" customHeight="1" spans="2:7">
      <c r="B61" s="471"/>
      <c r="C61" s="465"/>
      <c r="D61" s="465"/>
      <c r="E61" s="465"/>
      <c r="F61" s="468"/>
      <c r="G61" s="472"/>
    </row>
    <row r="62" s="465" customFormat="1" ht="27.95" customHeight="1" spans="2:7">
      <c r="B62" s="471"/>
      <c r="C62" s="465"/>
      <c r="D62" s="465"/>
      <c r="E62" s="465"/>
      <c r="F62" s="468"/>
      <c r="G62" s="472"/>
    </row>
    <row r="63" s="465" customFormat="1" ht="27.95" customHeight="1" spans="2:7">
      <c r="B63" s="471"/>
      <c r="C63" s="465"/>
      <c r="D63" s="465"/>
      <c r="E63" s="465"/>
      <c r="F63" s="468"/>
      <c r="G63" s="472"/>
    </row>
    <row r="64" s="465" customFormat="1" ht="27.95" customHeight="1" spans="2:7">
      <c r="B64" s="471"/>
      <c r="C64" s="465"/>
      <c r="D64" s="465"/>
      <c r="E64" s="465"/>
      <c r="F64" s="468"/>
      <c r="G64" s="472"/>
    </row>
    <row r="65" s="465" customFormat="1" ht="27.95" customHeight="1" spans="2:7">
      <c r="B65" s="471"/>
      <c r="C65" s="465"/>
      <c r="D65" s="465"/>
      <c r="E65" s="465"/>
      <c r="F65" s="468"/>
      <c r="G65" s="472"/>
    </row>
    <row r="66" s="465" customFormat="1" ht="27.95" customHeight="1" spans="2:7">
      <c r="B66" s="471"/>
      <c r="C66" s="465"/>
      <c r="D66" s="465"/>
      <c r="E66" s="465"/>
      <c r="F66" s="468"/>
      <c r="G66" s="472"/>
    </row>
    <row r="67" s="465" customFormat="1" ht="27.95" customHeight="1" spans="2:7">
      <c r="B67" s="471"/>
      <c r="C67" s="465"/>
      <c r="D67" s="465"/>
      <c r="E67" s="465"/>
      <c r="F67" s="468"/>
      <c r="G67" s="472"/>
    </row>
    <row r="68" s="465" customFormat="1" ht="27.95" customHeight="1" spans="2:7">
      <c r="B68" s="471"/>
      <c r="C68" s="465"/>
      <c r="D68" s="465"/>
      <c r="E68" s="465"/>
      <c r="F68" s="468"/>
      <c r="G68" s="472"/>
    </row>
    <row r="69" s="465" customFormat="1" ht="27.95" customHeight="1" spans="2:7">
      <c r="B69" s="471"/>
      <c r="C69" s="465"/>
      <c r="D69" s="465"/>
      <c r="E69" s="465"/>
      <c r="F69" s="468"/>
      <c r="G69" s="472"/>
    </row>
    <row r="70" s="465" customFormat="1" ht="27.95" customHeight="1" spans="2:7">
      <c r="B70" s="471"/>
      <c r="C70" s="465"/>
      <c r="D70" s="465"/>
      <c r="E70" s="465"/>
      <c r="F70" s="468"/>
      <c r="G70" s="472"/>
    </row>
    <row r="71" s="465" customFormat="1" ht="27.95" customHeight="1" spans="2:7">
      <c r="B71" s="471"/>
      <c r="C71" s="465"/>
      <c r="D71" s="465"/>
      <c r="E71" s="465"/>
      <c r="F71" s="468"/>
      <c r="G71" s="472"/>
    </row>
    <row r="72" s="465" customFormat="1" ht="27.95" customHeight="1" spans="2:7">
      <c r="B72" s="471"/>
      <c r="C72" s="465"/>
      <c r="D72" s="465"/>
      <c r="E72" s="465"/>
      <c r="F72" s="468"/>
      <c r="G72" s="472"/>
    </row>
    <row r="73" s="465" customFormat="1" ht="27.95" customHeight="1" spans="2:7">
      <c r="B73" s="471"/>
      <c r="C73" s="465"/>
      <c r="D73" s="465"/>
      <c r="E73" s="465"/>
      <c r="F73" s="468"/>
      <c r="G73" s="472"/>
    </row>
    <row r="74" s="465" customFormat="1" ht="27.95" customHeight="1" spans="2:7">
      <c r="B74" s="471"/>
      <c r="C74" s="465"/>
      <c r="D74" s="465"/>
      <c r="E74" s="465"/>
      <c r="F74" s="468"/>
      <c r="G74" s="472"/>
    </row>
    <row r="75" s="465" customFormat="1" ht="27.95" customHeight="1" spans="2:7">
      <c r="B75" s="471"/>
      <c r="C75" s="465"/>
      <c r="D75" s="465"/>
      <c r="E75" s="465"/>
      <c r="F75" s="468"/>
      <c r="G75" s="472"/>
    </row>
    <row r="76" s="465" customFormat="1" ht="27.95" customHeight="1" spans="2:7">
      <c r="B76" s="471"/>
      <c r="C76" s="465"/>
      <c r="D76" s="465"/>
      <c r="E76" s="465"/>
      <c r="F76" s="468"/>
      <c r="G76" s="472"/>
    </row>
    <row r="77" s="465" customFormat="1" ht="27.95" customHeight="1" spans="2:7">
      <c r="B77" s="471"/>
      <c r="C77" s="465"/>
      <c r="D77" s="465"/>
      <c r="E77" s="465"/>
      <c r="F77" s="468"/>
      <c r="G77" s="472"/>
    </row>
    <row r="78" s="465" customFormat="1" ht="27.95" customHeight="1" spans="2:7">
      <c r="B78" s="471"/>
      <c r="C78" s="465"/>
      <c r="D78" s="465"/>
      <c r="E78" s="465"/>
      <c r="F78" s="468"/>
      <c r="G78" s="472"/>
    </row>
  </sheetData>
  <mergeCells count="10">
    <mergeCell ref="B2:I2"/>
    <mergeCell ref="D4:I4"/>
    <mergeCell ref="H5:I5"/>
    <mergeCell ref="A4:A6"/>
    <mergeCell ref="B4:B6"/>
    <mergeCell ref="C5:C6"/>
    <mergeCell ref="D5:D6"/>
    <mergeCell ref="E5:E6"/>
    <mergeCell ref="F5:F6"/>
    <mergeCell ref="G5:G6"/>
  </mergeCells>
  <printOptions horizontalCentered="1"/>
  <pageMargins left="0.751388888888889" right="0.751388888888889" top="0.60625" bottom="0.60625" header="0.5" footer="0.5"/>
  <pageSetup paperSize="9" scale="77" firstPageNumber="13" fitToHeight="0" orientation="landscape" useFirstPageNumber="1" horizontalDpi="600"/>
  <headerFooter>
    <oddFooter>&amp;R-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0"/>
  <sheetViews>
    <sheetView workbookViewId="0">
      <selection activeCell="G33" sqref="G33"/>
    </sheetView>
  </sheetViews>
  <sheetFormatPr defaultColWidth="12.125" defaultRowHeight="16.95" customHeight="1"/>
  <cols>
    <col min="1" max="1" width="33.5" style="91" customWidth="1"/>
    <col min="2" max="10" width="14.75" style="91" customWidth="1"/>
    <col min="11" max="16384" width="12.125" style="90"/>
  </cols>
  <sheetData>
    <row r="1" customHeight="1" spans="1:1">
      <c r="A1" s="92" t="s">
        <v>1877</v>
      </c>
    </row>
    <row r="2" s="90" customFormat="1" ht="33.75" customHeight="1" spans="1:10">
      <c r="A2" s="93" t="s">
        <v>1878</v>
      </c>
      <c r="B2" s="93"/>
      <c r="C2" s="93"/>
      <c r="D2" s="93"/>
      <c r="E2" s="93"/>
      <c r="F2" s="93"/>
      <c r="G2" s="93"/>
      <c r="H2" s="93"/>
      <c r="I2" s="93"/>
      <c r="J2" s="93"/>
    </row>
    <row r="3" s="90" customFormat="1" ht="17.25" customHeight="1" spans="1:10">
      <c r="A3" s="94" t="str">
        <f>"单位："&amp;'[1]##BASEINFO'!$B$19</f>
        <v>单位：万元</v>
      </c>
      <c r="B3" s="94"/>
      <c r="C3" s="94"/>
      <c r="D3" s="94"/>
      <c r="E3" s="94"/>
      <c r="F3" s="94"/>
      <c r="G3" s="94"/>
      <c r="H3" s="94"/>
      <c r="I3" s="94"/>
      <c r="J3" s="94"/>
    </row>
    <row r="4" s="90" customFormat="1" ht="17.25" customHeight="1" spans="1:10">
      <c r="A4" s="95" t="s">
        <v>51</v>
      </c>
      <c r="B4" s="95" t="s">
        <v>1358</v>
      </c>
      <c r="C4" s="95" t="s">
        <v>1359</v>
      </c>
      <c r="D4" s="95"/>
      <c r="E4" s="95"/>
      <c r="F4" s="95"/>
      <c r="G4" s="95"/>
      <c r="H4" s="95" t="s">
        <v>1360</v>
      </c>
      <c r="I4" s="95"/>
      <c r="J4" s="95"/>
    </row>
    <row r="5" s="90" customFormat="1" ht="17.25" customHeight="1" spans="1:10">
      <c r="A5" s="95"/>
      <c r="B5" s="95"/>
      <c r="C5" s="95" t="s">
        <v>1361</v>
      </c>
      <c r="D5" s="95" t="s">
        <v>1362</v>
      </c>
      <c r="E5" s="95" t="s">
        <v>1363</v>
      </c>
      <c r="F5" s="95" t="s">
        <v>1364</v>
      </c>
      <c r="G5" s="95" t="s">
        <v>1365</v>
      </c>
      <c r="H5" s="95" t="s">
        <v>1361</v>
      </c>
      <c r="I5" s="95" t="s">
        <v>1366</v>
      </c>
      <c r="J5" s="95" t="s">
        <v>1367</v>
      </c>
    </row>
    <row r="6" s="90" customFormat="1" ht="17.25" customHeight="1" spans="1:10">
      <c r="A6" s="96" t="s">
        <v>1368</v>
      </c>
      <c r="B6" s="97">
        <f>SUM(C6,H6)</f>
        <v>33249</v>
      </c>
      <c r="C6" s="97">
        <f t="shared" ref="C6:C11" si="0">SUM(D6:G6)</f>
        <v>10583</v>
      </c>
      <c r="D6" s="100">
        <v>10583</v>
      </c>
      <c r="E6" s="100"/>
      <c r="F6" s="100"/>
      <c r="G6" s="100"/>
      <c r="H6" s="97">
        <f>SUM(I6:J6)</f>
        <v>22666</v>
      </c>
      <c r="I6" s="100">
        <v>22666</v>
      </c>
      <c r="J6" s="100"/>
    </row>
    <row r="7" s="90" customFormat="1" ht="17.25" customHeight="1" spans="1:10">
      <c r="A7" s="96" t="s">
        <v>1369</v>
      </c>
      <c r="B7" s="97">
        <f t="shared" ref="B7:B11" si="1">C7+H7</f>
        <v>44900</v>
      </c>
      <c r="C7" s="103">
        <v>17700</v>
      </c>
      <c r="D7" s="102"/>
      <c r="E7" s="102"/>
      <c r="F7" s="102"/>
      <c r="G7" s="172"/>
      <c r="H7" s="103">
        <v>27200</v>
      </c>
      <c r="I7" s="102"/>
      <c r="J7" s="102"/>
    </row>
    <row r="8" s="90" customFormat="1" ht="17.25" customHeight="1" spans="1:10">
      <c r="A8" s="101" t="s">
        <v>1370</v>
      </c>
      <c r="B8" s="97">
        <f t="shared" si="1"/>
        <v>11540</v>
      </c>
      <c r="C8" s="97">
        <f t="shared" si="0"/>
        <v>7047</v>
      </c>
      <c r="D8" s="103">
        <v>4986</v>
      </c>
      <c r="E8" s="103"/>
      <c r="F8" s="173"/>
      <c r="G8" s="103">
        <v>2061</v>
      </c>
      <c r="H8" s="97">
        <f>J8+I8</f>
        <v>4493</v>
      </c>
      <c r="I8" s="103">
        <v>4493</v>
      </c>
      <c r="J8" s="103"/>
    </row>
    <row r="9" s="90" customFormat="1" ht="17.25" customHeight="1" spans="1:10">
      <c r="A9" s="96" t="s">
        <v>1371</v>
      </c>
      <c r="B9" s="97">
        <f t="shared" si="1"/>
        <v>1461</v>
      </c>
      <c r="C9" s="97">
        <f t="shared" si="0"/>
        <v>1461</v>
      </c>
      <c r="D9" s="103"/>
      <c r="E9" s="103"/>
      <c r="F9" s="103"/>
      <c r="G9" s="174">
        <v>1461</v>
      </c>
      <c r="H9" s="97">
        <f>J9+I9</f>
        <v>0</v>
      </c>
      <c r="I9" s="103"/>
      <c r="J9" s="103"/>
    </row>
    <row r="10" s="90" customFormat="1" ht="17.25" customHeight="1" spans="1:10">
      <c r="A10" s="96" t="s">
        <v>1372</v>
      </c>
      <c r="B10" s="97">
        <f t="shared" si="1"/>
        <v>-1461</v>
      </c>
      <c r="C10" s="97">
        <f t="shared" si="0"/>
        <v>-1461</v>
      </c>
      <c r="D10" s="103"/>
      <c r="E10" s="103"/>
      <c r="F10" s="103"/>
      <c r="G10" s="103">
        <v>-1461</v>
      </c>
      <c r="H10" s="97">
        <f>I10+J10</f>
        <v>0</v>
      </c>
      <c r="I10" s="103"/>
      <c r="J10" s="103"/>
    </row>
    <row r="11" s="90" customFormat="1" ht="17.25" customHeight="1" spans="1:10">
      <c r="A11" s="96" t="s">
        <v>1373</v>
      </c>
      <c r="B11" s="97">
        <f t="shared" si="1"/>
        <v>44789</v>
      </c>
      <c r="C11" s="97">
        <f t="shared" si="0"/>
        <v>17630</v>
      </c>
      <c r="D11" s="97">
        <f t="shared" ref="D11:G11" si="2">D6+D8-D9-D10</f>
        <v>15569</v>
      </c>
      <c r="E11" s="97">
        <f t="shared" si="2"/>
        <v>0</v>
      </c>
      <c r="F11" s="97">
        <f t="shared" si="2"/>
        <v>0</v>
      </c>
      <c r="G11" s="97">
        <f t="shared" si="2"/>
        <v>2061</v>
      </c>
      <c r="H11" s="97">
        <f>SUM(I11:J11)</f>
        <v>27159</v>
      </c>
      <c r="I11" s="97">
        <f>I6+I8-I9-I10</f>
        <v>27159</v>
      </c>
      <c r="J11" s="97">
        <f>J6+J8-J9-J10</f>
        <v>0</v>
      </c>
    </row>
    <row r="12" ht="15.75" customHeight="1"/>
    <row r="13" ht="15.75" customHeight="1"/>
    <row r="14" ht="15.75" customHeight="1"/>
    <row r="15" ht="15.75" customHeight="1"/>
    <row r="16" ht="15.75" customHeight="1"/>
    <row r="17" ht="15.75" customHeight="1"/>
    <row r="18" ht="15.75" customHeight="1"/>
    <row r="19" ht="15.75" customHeight="1"/>
    <row r="20" ht="15.75" customHeight="1"/>
  </sheetData>
  <mergeCells count="6">
    <mergeCell ref="A2:J2"/>
    <mergeCell ref="A3:J3"/>
    <mergeCell ref="C4:G4"/>
    <mergeCell ref="H4:J4"/>
    <mergeCell ref="A4:A5"/>
    <mergeCell ref="B4:B5"/>
  </mergeCells>
  <dataValidations count="1">
    <dataValidation type="decimal" operator="between" allowBlank="1" showInputMessage="1" showErrorMessage="1" sqref="D6:G6 I6:J6 H6:H11 B6:C11 D8:G11 I8:J11">
      <formula1>-99999999999999</formula1>
      <formula2>99999999999999</formula2>
    </dataValidation>
  </dataValidations>
  <printOptions horizontalCentered="1"/>
  <pageMargins left="0.751388888888889" right="0.751388888888889" top="0.60625" bottom="0.60625" header="0.511805555555556" footer="0.511805555555556"/>
  <pageSetup paperSize="9" scale="79" firstPageNumber="137" fitToHeight="0" orientation="landscape" useFirstPageNumber="1" horizontalDpi="600"/>
  <headerFooter>
    <oddFooter>&amp;R-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F15" sqref="F15"/>
    </sheetView>
  </sheetViews>
  <sheetFormatPr defaultColWidth="9" defaultRowHeight="13.5"/>
  <cols>
    <col min="1" max="1" width="30.875" style="105" customWidth="1"/>
    <col min="2" max="2" width="14.5" style="105" customWidth="1"/>
    <col min="3" max="3" width="14.7583333333333" style="106" customWidth="1"/>
    <col min="4" max="4" width="15.625" style="106" customWidth="1"/>
    <col min="5" max="5" width="14.375" style="137" customWidth="1"/>
    <col min="6" max="6" width="14.375" style="106" customWidth="1"/>
    <col min="7" max="7" width="17.7583333333333" style="105" customWidth="1"/>
    <col min="8" max="8" width="9.75833333333333" style="138" customWidth="1"/>
    <col min="9" max="253" width="9" style="105"/>
    <col min="254" max="254" width="36.375" style="105" customWidth="1"/>
    <col min="255" max="257" width="9" style="105"/>
    <col min="258" max="258" width="9" style="105" customWidth="1"/>
    <col min="259" max="261" width="9" style="105"/>
    <col min="262" max="262" width="10" style="105" customWidth="1"/>
    <col min="263" max="263" width="10.375" style="105" customWidth="1"/>
    <col min="264" max="509" width="9" style="105"/>
    <col min="510" max="510" width="36.375" style="105" customWidth="1"/>
    <col min="511" max="513" width="9" style="105"/>
    <col min="514" max="514" width="9" style="105" customWidth="1"/>
    <col min="515" max="517" width="9" style="105"/>
    <col min="518" max="518" width="10" style="105" customWidth="1"/>
    <col min="519" max="519" width="10.375" style="105" customWidth="1"/>
    <col min="520" max="765" width="9" style="105"/>
    <col min="766" max="766" width="36.375" style="105" customWidth="1"/>
    <col min="767" max="769" width="9" style="105"/>
    <col min="770" max="770" width="9" style="105" customWidth="1"/>
    <col min="771" max="773" width="9" style="105"/>
    <col min="774" max="774" width="10" style="105" customWidth="1"/>
    <col min="775" max="775" width="10.375" style="105" customWidth="1"/>
    <col min="776" max="1021" width="9" style="105"/>
    <col min="1022" max="1022" width="36.375" style="105" customWidth="1"/>
    <col min="1023" max="1025" width="9" style="105"/>
    <col min="1026" max="1026" width="9" style="105" customWidth="1"/>
    <col min="1027" max="1029" width="9" style="105"/>
    <col min="1030" max="1030" width="10" style="105" customWidth="1"/>
    <col min="1031" max="1031" width="10.375" style="105" customWidth="1"/>
    <col min="1032" max="1277" width="9" style="105"/>
    <col min="1278" max="1278" width="36.375" style="105" customWidth="1"/>
    <col min="1279" max="1281" width="9" style="105"/>
    <col min="1282" max="1282" width="9" style="105" customWidth="1"/>
    <col min="1283" max="1285" width="9" style="105"/>
    <col min="1286" max="1286" width="10" style="105" customWidth="1"/>
    <col min="1287" max="1287" width="10.375" style="105" customWidth="1"/>
    <col min="1288" max="1533" width="9" style="105"/>
    <col min="1534" max="1534" width="36.375" style="105" customWidth="1"/>
    <col min="1535" max="1537" width="9" style="105"/>
    <col min="1538" max="1538" width="9" style="105" customWidth="1"/>
    <col min="1539" max="1541" width="9" style="105"/>
    <col min="1542" max="1542" width="10" style="105" customWidth="1"/>
    <col min="1543" max="1543" width="10.375" style="105" customWidth="1"/>
    <col min="1544" max="1789" width="9" style="105"/>
    <col min="1790" max="1790" width="36.375" style="105" customWidth="1"/>
    <col min="1791" max="1793" width="9" style="105"/>
    <col min="1794" max="1794" width="9" style="105" customWidth="1"/>
    <col min="1795" max="1797" width="9" style="105"/>
    <col min="1798" max="1798" width="10" style="105" customWidth="1"/>
    <col min="1799" max="1799" width="10.375" style="105" customWidth="1"/>
    <col min="1800" max="2045" width="9" style="105"/>
    <col min="2046" max="2046" width="36.375" style="105" customWidth="1"/>
    <col min="2047" max="2049" width="9" style="105"/>
    <col min="2050" max="2050" width="9" style="105" customWidth="1"/>
    <col min="2051" max="2053" width="9" style="105"/>
    <col min="2054" max="2054" width="10" style="105" customWidth="1"/>
    <col min="2055" max="2055" width="10.375" style="105" customWidth="1"/>
    <col min="2056" max="2301" width="9" style="105"/>
    <col min="2302" max="2302" width="36.375" style="105" customWidth="1"/>
    <col min="2303" max="2305" width="9" style="105"/>
    <col min="2306" max="2306" width="9" style="105" customWidth="1"/>
    <col min="2307" max="2309" width="9" style="105"/>
    <col min="2310" max="2310" width="10" style="105" customWidth="1"/>
    <col min="2311" max="2311" width="10.375" style="105" customWidth="1"/>
    <col min="2312" max="2557" width="9" style="105"/>
    <col min="2558" max="2558" width="36.375" style="105" customWidth="1"/>
    <col min="2559" max="2561" width="9" style="105"/>
    <col min="2562" max="2562" width="9" style="105" customWidth="1"/>
    <col min="2563" max="2565" width="9" style="105"/>
    <col min="2566" max="2566" width="10" style="105" customWidth="1"/>
    <col min="2567" max="2567" width="10.375" style="105" customWidth="1"/>
    <col min="2568" max="2813" width="9" style="105"/>
    <col min="2814" max="2814" width="36.375" style="105" customWidth="1"/>
    <col min="2815" max="2817" width="9" style="105"/>
    <col min="2818" max="2818" width="9" style="105" customWidth="1"/>
    <col min="2819" max="2821" width="9" style="105"/>
    <col min="2822" max="2822" width="10" style="105" customWidth="1"/>
    <col min="2823" max="2823" width="10.375" style="105" customWidth="1"/>
    <col min="2824" max="3069" width="9" style="105"/>
    <col min="3070" max="3070" width="36.375" style="105" customWidth="1"/>
    <col min="3071" max="3073" width="9" style="105"/>
    <col min="3074" max="3074" width="9" style="105" customWidth="1"/>
    <col min="3075" max="3077" width="9" style="105"/>
    <col min="3078" max="3078" width="10" style="105" customWidth="1"/>
    <col min="3079" max="3079" width="10.375" style="105" customWidth="1"/>
    <col min="3080" max="3325" width="9" style="105"/>
    <col min="3326" max="3326" width="36.375" style="105" customWidth="1"/>
    <col min="3327" max="3329" width="9" style="105"/>
    <col min="3330" max="3330" width="9" style="105" customWidth="1"/>
    <col min="3331" max="3333" width="9" style="105"/>
    <col min="3334" max="3334" width="10" style="105" customWidth="1"/>
    <col min="3335" max="3335" width="10.375" style="105" customWidth="1"/>
    <col min="3336" max="3581" width="9" style="105"/>
    <col min="3582" max="3582" width="36.375" style="105" customWidth="1"/>
    <col min="3583" max="3585" width="9" style="105"/>
    <col min="3586" max="3586" width="9" style="105" customWidth="1"/>
    <col min="3587" max="3589" width="9" style="105"/>
    <col min="3590" max="3590" width="10" style="105" customWidth="1"/>
    <col min="3591" max="3591" width="10.375" style="105" customWidth="1"/>
    <col min="3592" max="3837" width="9" style="105"/>
    <col min="3838" max="3838" width="36.375" style="105" customWidth="1"/>
    <col min="3839" max="3841" width="9" style="105"/>
    <col min="3842" max="3842" width="9" style="105" customWidth="1"/>
    <col min="3843" max="3845" width="9" style="105"/>
    <col min="3846" max="3846" width="10" style="105" customWidth="1"/>
    <col min="3847" max="3847" width="10.375" style="105" customWidth="1"/>
    <col min="3848" max="4093" width="9" style="105"/>
    <col min="4094" max="4094" width="36.375" style="105" customWidth="1"/>
    <col min="4095" max="4097" width="9" style="105"/>
    <col min="4098" max="4098" width="9" style="105" customWidth="1"/>
    <col min="4099" max="4101" width="9" style="105"/>
    <col min="4102" max="4102" width="10" style="105" customWidth="1"/>
    <col min="4103" max="4103" width="10.375" style="105" customWidth="1"/>
    <col min="4104" max="4349" width="9" style="105"/>
    <col min="4350" max="4350" width="36.375" style="105" customWidth="1"/>
    <col min="4351" max="4353" width="9" style="105"/>
    <col min="4354" max="4354" width="9" style="105" customWidth="1"/>
    <col min="4355" max="4357" width="9" style="105"/>
    <col min="4358" max="4358" width="10" style="105" customWidth="1"/>
    <col min="4359" max="4359" width="10.375" style="105" customWidth="1"/>
    <col min="4360" max="4605" width="9" style="105"/>
    <col min="4606" max="4606" width="36.375" style="105" customWidth="1"/>
    <col min="4607" max="4609" width="9" style="105"/>
    <col min="4610" max="4610" width="9" style="105" customWidth="1"/>
    <col min="4611" max="4613" width="9" style="105"/>
    <col min="4614" max="4614" width="10" style="105" customWidth="1"/>
    <col min="4615" max="4615" width="10.375" style="105" customWidth="1"/>
    <col min="4616" max="4861" width="9" style="105"/>
    <col min="4862" max="4862" width="36.375" style="105" customWidth="1"/>
    <col min="4863" max="4865" width="9" style="105"/>
    <col min="4866" max="4866" width="9" style="105" customWidth="1"/>
    <col min="4867" max="4869" width="9" style="105"/>
    <col min="4870" max="4870" width="10" style="105" customWidth="1"/>
    <col min="4871" max="4871" width="10.375" style="105" customWidth="1"/>
    <col min="4872" max="5117" width="9" style="105"/>
    <col min="5118" max="5118" width="36.375" style="105" customWidth="1"/>
    <col min="5119" max="5121" width="9" style="105"/>
    <col min="5122" max="5122" width="9" style="105" customWidth="1"/>
    <col min="5123" max="5125" width="9" style="105"/>
    <col min="5126" max="5126" width="10" style="105" customWidth="1"/>
    <col min="5127" max="5127" width="10.375" style="105" customWidth="1"/>
    <col min="5128" max="5373" width="9" style="105"/>
    <col min="5374" max="5374" width="36.375" style="105" customWidth="1"/>
    <col min="5375" max="5377" width="9" style="105"/>
    <col min="5378" max="5378" width="9" style="105" customWidth="1"/>
    <col min="5379" max="5381" width="9" style="105"/>
    <col min="5382" max="5382" width="10" style="105" customWidth="1"/>
    <col min="5383" max="5383" width="10.375" style="105" customWidth="1"/>
    <col min="5384" max="5629" width="9" style="105"/>
    <col min="5630" max="5630" width="36.375" style="105" customWidth="1"/>
    <col min="5631" max="5633" width="9" style="105"/>
    <col min="5634" max="5634" width="9" style="105" customWidth="1"/>
    <col min="5635" max="5637" width="9" style="105"/>
    <col min="5638" max="5638" width="10" style="105" customWidth="1"/>
    <col min="5639" max="5639" width="10.375" style="105" customWidth="1"/>
    <col min="5640" max="5885" width="9" style="105"/>
    <col min="5886" max="5886" width="36.375" style="105" customWidth="1"/>
    <col min="5887" max="5889" width="9" style="105"/>
    <col min="5890" max="5890" width="9" style="105" customWidth="1"/>
    <col min="5891" max="5893" width="9" style="105"/>
    <col min="5894" max="5894" width="10" style="105" customWidth="1"/>
    <col min="5895" max="5895" width="10.375" style="105" customWidth="1"/>
    <col min="5896" max="6141" width="9" style="105"/>
    <col min="6142" max="6142" width="36.375" style="105" customWidth="1"/>
    <col min="6143" max="6145" width="9" style="105"/>
    <col min="6146" max="6146" width="9" style="105" customWidth="1"/>
    <col min="6147" max="6149" width="9" style="105"/>
    <col min="6150" max="6150" width="10" style="105" customWidth="1"/>
    <col min="6151" max="6151" width="10.375" style="105" customWidth="1"/>
    <col min="6152" max="6397" width="9" style="105"/>
    <col min="6398" max="6398" width="36.375" style="105" customWidth="1"/>
    <col min="6399" max="6401" width="9" style="105"/>
    <col min="6402" max="6402" width="9" style="105" customWidth="1"/>
    <col min="6403" max="6405" width="9" style="105"/>
    <col min="6406" max="6406" width="10" style="105" customWidth="1"/>
    <col min="6407" max="6407" width="10.375" style="105" customWidth="1"/>
    <col min="6408" max="6653" width="9" style="105"/>
    <col min="6654" max="6654" width="36.375" style="105" customWidth="1"/>
    <col min="6655" max="6657" width="9" style="105"/>
    <col min="6658" max="6658" width="9" style="105" customWidth="1"/>
    <col min="6659" max="6661" width="9" style="105"/>
    <col min="6662" max="6662" width="10" style="105" customWidth="1"/>
    <col min="6663" max="6663" width="10.375" style="105" customWidth="1"/>
    <col min="6664" max="6909" width="9" style="105"/>
    <col min="6910" max="6910" width="36.375" style="105" customWidth="1"/>
    <col min="6911" max="6913" width="9" style="105"/>
    <col min="6914" max="6914" width="9" style="105" customWidth="1"/>
    <col min="6915" max="6917" width="9" style="105"/>
    <col min="6918" max="6918" width="10" style="105" customWidth="1"/>
    <col min="6919" max="6919" width="10.375" style="105" customWidth="1"/>
    <col min="6920" max="7165" width="9" style="105"/>
    <col min="7166" max="7166" width="36.375" style="105" customWidth="1"/>
    <col min="7167" max="7169" width="9" style="105"/>
    <col min="7170" max="7170" width="9" style="105" customWidth="1"/>
    <col min="7171" max="7173" width="9" style="105"/>
    <col min="7174" max="7174" width="10" style="105" customWidth="1"/>
    <col min="7175" max="7175" width="10.375" style="105" customWidth="1"/>
    <col min="7176" max="7421" width="9" style="105"/>
    <col min="7422" max="7422" width="36.375" style="105" customWidth="1"/>
    <col min="7423" max="7425" width="9" style="105"/>
    <col min="7426" max="7426" width="9" style="105" customWidth="1"/>
    <col min="7427" max="7429" width="9" style="105"/>
    <col min="7430" max="7430" width="10" style="105" customWidth="1"/>
    <col min="7431" max="7431" width="10.375" style="105" customWidth="1"/>
    <col min="7432" max="7677" width="9" style="105"/>
    <col min="7678" max="7678" width="36.375" style="105" customWidth="1"/>
    <col min="7679" max="7681" width="9" style="105"/>
    <col min="7682" max="7682" width="9" style="105" customWidth="1"/>
    <col min="7683" max="7685" width="9" style="105"/>
    <col min="7686" max="7686" width="10" style="105" customWidth="1"/>
    <col min="7687" max="7687" width="10.375" style="105" customWidth="1"/>
    <col min="7688" max="7933" width="9" style="105"/>
    <col min="7934" max="7934" width="36.375" style="105" customWidth="1"/>
    <col min="7935" max="7937" width="9" style="105"/>
    <col min="7938" max="7938" width="9" style="105" customWidth="1"/>
    <col min="7939" max="7941" width="9" style="105"/>
    <col min="7942" max="7942" width="10" style="105" customWidth="1"/>
    <col min="7943" max="7943" width="10.375" style="105" customWidth="1"/>
    <col min="7944" max="8189" width="9" style="105"/>
    <col min="8190" max="8190" width="36.375" style="105" customWidth="1"/>
    <col min="8191" max="8193" width="9" style="105"/>
    <col min="8194" max="8194" width="9" style="105" customWidth="1"/>
    <col min="8195" max="8197" width="9" style="105"/>
    <col min="8198" max="8198" width="10" style="105" customWidth="1"/>
    <col min="8199" max="8199" width="10.375" style="105" customWidth="1"/>
    <col min="8200" max="8445" width="9" style="105"/>
    <col min="8446" max="8446" width="36.375" style="105" customWidth="1"/>
    <col min="8447" max="8449" width="9" style="105"/>
    <col min="8450" max="8450" width="9" style="105" customWidth="1"/>
    <col min="8451" max="8453" width="9" style="105"/>
    <col min="8454" max="8454" width="10" style="105" customWidth="1"/>
    <col min="8455" max="8455" width="10.375" style="105" customWidth="1"/>
    <col min="8456" max="8701" width="9" style="105"/>
    <col min="8702" max="8702" width="36.375" style="105" customWidth="1"/>
    <col min="8703" max="8705" width="9" style="105"/>
    <col min="8706" max="8706" width="9" style="105" customWidth="1"/>
    <col min="8707" max="8709" width="9" style="105"/>
    <col min="8710" max="8710" width="10" style="105" customWidth="1"/>
    <col min="8711" max="8711" width="10.375" style="105" customWidth="1"/>
    <col min="8712" max="8957" width="9" style="105"/>
    <col min="8958" max="8958" width="36.375" style="105" customWidth="1"/>
    <col min="8959" max="8961" width="9" style="105"/>
    <col min="8962" max="8962" width="9" style="105" customWidth="1"/>
    <col min="8963" max="8965" width="9" style="105"/>
    <col min="8966" max="8966" width="10" style="105" customWidth="1"/>
    <col min="8967" max="8967" width="10.375" style="105" customWidth="1"/>
    <col min="8968" max="9213" width="9" style="105"/>
    <col min="9214" max="9214" width="36.375" style="105" customWidth="1"/>
    <col min="9215" max="9217" width="9" style="105"/>
    <col min="9218" max="9218" width="9" style="105" customWidth="1"/>
    <col min="9219" max="9221" width="9" style="105"/>
    <col min="9222" max="9222" width="10" style="105" customWidth="1"/>
    <col min="9223" max="9223" width="10.375" style="105" customWidth="1"/>
    <col min="9224" max="9469" width="9" style="105"/>
    <col min="9470" max="9470" width="36.375" style="105" customWidth="1"/>
    <col min="9471" max="9473" width="9" style="105"/>
    <col min="9474" max="9474" width="9" style="105" customWidth="1"/>
    <col min="9475" max="9477" width="9" style="105"/>
    <col min="9478" max="9478" width="10" style="105" customWidth="1"/>
    <col min="9479" max="9479" width="10.375" style="105" customWidth="1"/>
    <col min="9480" max="9725" width="9" style="105"/>
    <col min="9726" max="9726" width="36.375" style="105" customWidth="1"/>
    <col min="9727" max="9729" width="9" style="105"/>
    <col min="9730" max="9730" width="9" style="105" customWidth="1"/>
    <col min="9731" max="9733" width="9" style="105"/>
    <col min="9734" max="9734" width="10" style="105" customWidth="1"/>
    <col min="9735" max="9735" width="10.375" style="105" customWidth="1"/>
    <col min="9736" max="9981" width="9" style="105"/>
    <col min="9982" max="9982" width="36.375" style="105" customWidth="1"/>
    <col min="9983" max="9985" width="9" style="105"/>
    <col min="9986" max="9986" width="9" style="105" customWidth="1"/>
    <col min="9987" max="9989" width="9" style="105"/>
    <col min="9990" max="9990" width="10" style="105" customWidth="1"/>
    <col min="9991" max="9991" width="10.375" style="105" customWidth="1"/>
    <col min="9992" max="10237" width="9" style="105"/>
    <col min="10238" max="10238" width="36.375" style="105" customWidth="1"/>
    <col min="10239" max="10241" width="9" style="105"/>
    <col min="10242" max="10242" width="9" style="105" customWidth="1"/>
    <col min="10243" max="10245" width="9" style="105"/>
    <col min="10246" max="10246" width="10" style="105" customWidth="1"/>
    <col min="10247" max="10247" width="10.375" style="105" customWidth="1"/>
    <col min="10248" max="10493" width="9" style="105"/>
    <col min="10494" max="10494" width="36.375" style="105" customWidth="1"/>
    <col min="10495" max="10497" width="9" style="105"/>
    <col min="10498" max="10498" width="9" style="105" customWidth="1"/>
    <col min="10499" max="10501" width="9" style="105"/>
    <col min="10502" max="10502" width="10" style="105" customWidth="1"/>
    <col min="10503" max="10503" width="10.375" style="105" customWidth="1"/>
    <col min="10504" max="10749" width="9" style="105"/>
    <col min="10750" max="10750" width="36.375" style="105" customWidth="1"/>
    <col min="10751" max="10753" width="9" style="105"/>
    <col min="10754" max="10754" width="9" style="105" customWidth="1"/>
    <col min="10755" max="10757" width="9" style="105"/>
    <col min="10758" max="10758" width="10" style="105" customWidth="1"/>
    <col min="10759" max="10759" width="10.375" style="105" customWidth="1"/>
    <col min="10760" max="11005" width="9" style="105"/>
    <col min="11006" max="11006" width="36.375" style="105" customWidth="1"/>
    <col min="11007" max="11009" width="9" style="105"/>
    <col min="11010" max="11010" width="9" style="105" customWidth="1"/>
    <col min="11011" max="11013" width="9" style="105"/>
    <col min="11014" max="11014" width="10" style="105" customWidth="1"/>
    <col min="11015" max="11015" width="10.375" style="105" customWidth="1"/>
    <col min="11016" max="11261" width="9" style="105"/>
    <col min="11262" max="11262" width="36.375" style="105" customWidth="1"/>
    <col min="11263" max="11265" width="9" style="105"/>
    <col min="11266" max="11266" width="9" style="105" customWidth="1"/>
    <col min="11267" max="11269" width="9" style="105"/>
    <col min="11270" max="11270" width="10" style="105" customWidth="1"/>
    <col min="11271" max="11271" width="10.375" style="105" customWidth="1"/>
    <col min="11272" max="11517" width="9" style="105"/>
    <col min="11518" max="11518" width="36.375" style="105" customWidth="1"/>
    <col min="11519" max="11521" width="9" style="105"/>
    <col min="11522" max="11522" width="9" style="105" customWidth="1"/>
    <col min="11523" max="11525" width="9" style="105"/>
    <col min="11526" max="11526" width="10" style="105" customWidth="1"/>
    <col min="11527" max="11527" width="10.375" style="105" customWidth="1"/>
    <col min="11528" max="11773" width="9" style="105"/>
    <col min="11774" max="11774" width="36.375" style="105" customWidth="1"/>
    <col min="11775" max="11777" width="9" style="105"/>
    <col min="11778" max="11778" width="9" style="105" customWidth="1"/>
    <col min="11779" max="11781" width="9" style="105"/>
    <col min="11782" max="11782" width="10" style="105" customWidth="1"/>
    <col min="11783" max="11783" width="10.375" style="105" customWidth="1"/>
    <col min="11784" max="12029" width="9" style="105"/>
    <col min="12030" max="12030" width="36.375" style="105" customWidth="1"/>
    <col min="12031" max="12033" width="9" style="105"/>
    <col min="12034" max="12034" width="9" style="105" customWidth="1"/>
    <col min="12035" max="12037" width="9" style="105"/>
    <col min="12038" max="12038" width="10" style="105" customWidth="1"/>
    <col min="12039" max="12039" width="10.375" style="105" customWidth="1"/>
    <col min="12040" max="12285" width="9" style="105"/>
    <col min="12286" max="12286" width="36.375" style="105" customWidth="1"/>
    <col min="12287" max="12289" width="9" style="105"/>
    <col min="12290" max="12290" width="9" style="105" customWidth="1"/>
    <col min="12291" max="12293" width="9" style="105"/>
    <col min="12294" max="12294" width="10" style="105" customWidth="1"/>
    <col min="12295" max="12295" width="10.375" style="105" customWidth="1"/>
    <col min="12296" max="12541" width="9" style="105"/>
    <col min="12542" max="12542" width="36.375" style="105" customWidth="1"/>
    <col min="12543" max="12545" width="9" style="105"/>
    <col min="12546" max="12546" width="9" style="105" customWidth="1"/>
    <col min="12547" max="12549" width="9" style="105"/>
    <col min="12550" max="12550" width="10" style="105" customWidth="1"/>
    <col min="12551" max="12551" width="10.375" style="105" customWidth="1"/>
    <col min="12552" max="12797" width="9" style="105"/>
    <col min="12798" max="12798" width="36.375" style="105" customWidth="1"/>
    <col min="12799" max="12801" width="9" style="105"/>
    <col min="12802" max="12802" width="9" style="105" customWidth="1"/>
    <col min="12803" max="12805" width="9" style="105"/>
    <col min="12806" max="12806" width="10" style="105" customWidth="1"/>
    <col min="12807" max="12807" width="10.375" style="105" customWidth="1"/>
    <col min="12808" max="13053" width="9" style="105"/>
    <col min="13054" max="13054" width="36.375" style="105" customWidth="1"/>
    <col min="13055" max="13057" width="9" style="105"/>
    <col min="13058" max="13058" width="9" style="105" customWidth="1"/>
    <col min="13059" max="13061" width="9" style="105"/>
    <col min="13062" max="13062" width="10" style="105" customWidth="1"/>
    <col min="13063" max="13063" width="10.375" style="105" customWidth="1"/>
    <col min="13064" max="13309" width="9" style="105"/>
    <col min="13310" max="13310" width="36.375" style="105" customWidth="1"/>
    <col min="13311" max="13313" width="9" style="105"/>
    <col min="13314" max="13314" width="9" style="105" customWidth="1"/>
    <col min="13315" max="13317" width="9" style="105"/>
    <col min="13318" max="13318" width="10" style="105" customWidth="1"/>
    <col min="13319" max="13319" width="10.375" style="105" customWidth="1"/>
    <col min="13320" max="13565" width="9" style="105"/>
    <col min="13566" max="13566" width="36.375" style="105" customWidth="1"/>
    <col min="13567" max="13569" width="9" style="105"/>
    <col min="13570" max="13570" width="9" style="105" customWidth="1"/>
    <col min="13571" max="13573" width="9" style="105"/>
    <col min="13574" max="13574" width="10" style="105" customWidth="1"/>
    <col min="13575" max="13575" width="10.375" style="105" customWidth="1"/>
    <col min="13576" max="13821" width="9" style="105"/>
    <col min="13822" max="13822" width="36.375" style="105" customWidth="1"/>
    <col min="13823" max="13825" width="9" style="105"/>
    <col min="13826" max="13826" width="9" style="105" customWidth="1"/>
    <col min="13827" max="13829" width="9" style="105"/>
    <col min="13830" max="13830" width="10" style="105" customWidth="1"/>
    <col min="13831" max="13831" width="10.375" style="105" customWidth="1"/>
    <col min="13832" max="14077" width="9" style="105"/>
    <col min="14078" max="14078" width="36.375" style="105" customWidth="1"/>
    <col min="14079" max="14081" width="9" style="105"/>
    <col min="14082" max="14082" width="9" style="105" customWidth="1"/>
    <col min="14083" max="14085" width="9" style="105"/>
    <col min="14086" max="14086" width="10" style="105" customWidth="1"/>
    <col min="14087" max="14087" width="10.375" style="105" customWidth="1"/>
    <col min="14088" max="14333" width="9" style="105"/>
    <col min="14334" max="14334" width="36.375" style="105" customWidth="1"/>
    <col min="14335" max="14337" width="9" style="105"/>
    <col min="14338" max="14338" width="9" style="105" customWidth="1"/>
    <col min="14339" max="14341" width="9" style="105"/>
    <col min="14342" max="14342" width="10" style="105" customWidth="1"/>
    <col min="14343" max="14343" width="10.375" style="105" customWidth="1"/>
    <col min="14344" max="14589" width="9" style="105"/>
    <col min="14590" max="14590" width="36.375" style="105" customWidth="1"/>
    <col min="14591" max="14593" width="9" style="105"/>
    <col min="14594" max="14594" width="9" style="105" customWidth="1"/>
    <col min="14595" max="14597" width="9" style="105"/>
    <col min="14598" max="14598" width="10" style="105" customWidth="1"/>
    <col min="14599" max="14599" width="10.375" style="105" customWidth="1"/>
    <col min="14600" max="14845" width="9" style="105"/>
    <col min="14846" max="14846" width="36.375" style="105" customWidth="1"/>
    <col min="14847" max="14849" width="9" style="105"/>
    <col min="14850" max="14850" width="9" style="105" customWidth="1"/>
    <col min="14851" max="14853" width="9" style="105"/>
    <col min="14854" max="14854" width="10" style="105" customWidth="1"/>
    <col min="14855" max="14855" width="10.375" style="105" customWidth="1"/>
    <col min="14856" max="15101" width="9" style="105"/>
    <col min="15102" max="15102" width="36.375" style="105" customWidth="1"/>
    <col min="15103" max="15105" width="9" style="105"/>
    <col min="15106" max="15106" width="9" style="105" customWidth="1"/>
    <col min="15107" max="15109" width="9" style="105"/>
    <col min="15110" max="15110" width="10" style="105" customWidth="1"/>
    <col min="15111" max="15111" width="10.375" style="105" customWidth="1"/>
    <col min="15112" max="15357" width="9" style="105"/>
    <col min="15358" max="15358" width="36.375" style="105" customWidth="1"/>
    <col min="15359" max="15361" width="9" style="105"/>
    <col min="15362" max="15362" width="9" style="105" customWidth="1"/>
    <col min="15363" max="15365" width="9" style="105"/>
    <col min="15366" max="15366" width="10" style="105" customWidth="1"/>
    <col min="15367" max="15367" width="10.375" style="105" customWidth="1"/>
    <col min="15368" max="15613" width="9" style="105"/>
    <col min="15614" max="15614" width="36.375" style="105" customWidth="1"/>
    <col min="15615" max="15617" width="9" style="105"/>
    <col min="15618" max="15618" width="9" style="105" customWidth="1"/>
    <col min="15619" max="15621" width="9" style="105"/>
    <col min="15622" max="15622" width="10" style="105" customWidth="1"/>
    <col min="15623" max="15623" width="10.375" style="105" customWidth="1"/>
    <col min="15624" max="15869" width="9" style="105"/>
    <col min="15870" max="15870" width="36.375" style="105" customWidth="1"/>
    <col min="15871" max="15873" width="9" style="105"/>
    <col min="15874" max="15874" width="9" style="105" customWidth="1"/>
    <col min="15875" max="15877" width="9" style="105"/>
    <col min="15878" max="15878" width="10" style="105" customWidth="1"/>
    <col min="15879" max="15879" width="10.375" style="105" customWidth="1"/>
    <col min="15880" max="16125" width="9" style="105"/>
    <col min="16126" max="16126" width="36.375" style="105" customWidth="1"/>
    <col min="16127" max="16129" width="9" style="105"/>
    <col min="16130" max="16130" width="9" style="105" customWidth="1"/>
    <col min="16131" max="16133" width="9" style="105"/>
    <col min="16134" max="16134" width="10" style="105" customWidth="1"/>
    <col min="16135" max="16135" width="10.375" style="105" customWidth="1"/>
    <col min="16136" max="16384" width="9" style="105"/>
  </cols>
  <sheetData>
    <row r="1" s="135" customFormat="1" ht="20.25" customHeight="1" spans="1:11">
      <c r="A1" s="107" t="s">
        <v>1879</v>
      </c>
      <c r="B1" s="108"/>
      <c r="C1" s="109"/>
      <c r="D1" s="109"/>
      <c r="E1" s="139"/>
      <c r="F1" s="109"/>
      <c r="G1" s="108"/>
      <c r="H1" s="140"/>
      <c r="I1" s="108"/>
      <c r="J1" s="108"/>
      <c r="K1" s="108"/>
    </row>
    <row r="2" s="135" customFormat="1" ht="20.25" customHeight="1" spans="1:11">
      <c r="A2" s="110" t="s">
        <v>1880</v>
      </c>
      <c r="B2" s="110"/>
      <c r="C2" s="111"/>
      <c r="D2" s="111"/>
      <c r="E2" s="141"/>
      <c r="F2" s="111"/>
      <c r="G2" s="110"/>
      <c r="H2" s="142"/>
      <c r="I2" s="170"/>
      <c r="J2" s="170"/>
      <c r="K2" s="170"/>
    </row>
    <row r="3" s="135" customFormat="1" ht="20.25" customHeight="1" spans="1:11">
      <c r="A3" s="110"/>
      <c r="B3" s="110"/>
      <c r="C3" s="111"/>
      <c r="D3" s="111"/>
      <c r="E3" s="141"/>
      <c r="F3" s="111"/>
      <c r="G3" s="110"/>
      <c r="H3" s="142"/>
      <c r="I3" s="108"/>
      <c r="J3" s="108"/>
      <c r="K3" s="108"/>
    </row>
    <row r="4" s="135" customFormat="1" ht="20.25" customHeight="1" spans="1:11">
      <c r="A4" s="143"/>
      <c r="B4" s="143"/>
      <c r="C4" s="144"/>
      <c r="D4" s="144"/>
      <c r="E4" s="145"/>
      <c r="F4" s="146"/>
      <c r="G4" s="147"/>
      <c r="H4" s="147" t="s">
        <v>1881</v>
      </c>
      <c r="I4" s="108"/>
      <c r="J4" s="108"/>
      <c r="K4" s="108"/>
    </row>
    <row r="5" s="136" customFormat="1" ht="20.25" customHeight="1" spans="1:11">
      <c r="A5" s="148" t="s">
        <v>1882</v>
      </c>
      <c r="B5" s="149" t="s">
        <v>52</v>
      </c>
      <c r="C5" s="149" t="s">
        <v>6</v>
      </c>
      <c r="D5" s="149"/>
      <c r="E5" s="150"/>
      <c r="F5" s="149"/>
      <c r="G5" s="149"/>
      <c r="H5" s="151"/>
      <c r="I5" s="109"/>
      <c r="J5" s="109"/>
      <c r="K5" s="109"/>
    </row>
    <row r="6" s="136" customFormat="1" ht="20.25" customHeight="1" spans="1:11">
      <c r="A6" s="148"/>
      <c r="B6" s="149"/>
      <c r="C6" s="148" t="s">
        <v>8</v>
      </c>
      <c r="D6" s="148" t="s">
        <v>1516</v>
      </c>
      <c r="E6" s="149" t="s">
        <v>7</v>
      </c>
      <c r="F6" s="149" t="s">
        <v>10</v>
      </c>
      <c r="G6" s="149" t="s">
        <v>53</v>
      </c>
      <c r="H6" s="151"/>
      <c r="I6" s="109"/>
      <c r="J6" s="109"/>
      <c r="K6" s="109"/>
    </row>
    <row r="7" s="136" customFormat="1" ht="20.25" customHeight="1" spans="1:11">
      <c r="A7" s="148"/>
      <c r="B7" s="149"/>
      <c r="C7" s="148"/>
      <c r="D7" s="148"/>
      <c r="E7" s="149"/>
      <c r="F7" s="149"/>
      <c r="G7" s="152" t="s">
        <v>12</v>
      </c>
      <c r="H7" s="153" t="s">
        <v>13</v>
      </c>
      <c r="I7" s="109"/>
      <c r="J7" s="109"/>
      <c r="K7" s="109"/>
    </row>
    <row r="8" s="135" customFormat="1" ht="20.25" customHeight="1" spans="1:11">
      <c r="A8" s="36" t="s">
        <v>1883</v>
      </c>
      <c r="B8" s="154">
        <v>0</v>
      </c>
      <c r="C8" s="154">
        <f t="shared" ref="C8:F8" si="0">SUM(C9:C13)</f>
        <v>0</v>
      </c>
      <c r="D8" s="154">
        <f t="shared" si="0"/>
        <v>0</v>
      </c>
      <c r="E8" s="154">
        <f t="shared" si="0"/>
        <v>0</v>
      </c>
      <c r="F8" s="154">
        <f t="shared" si="0"/>
        <v>0</v>
      </c>
      <c r="G8" s="154">
        <f>E8-B8</f>
        <v>0</v>
      </c>
      <c r="H8" s="155"/>
      <c r="I8" s="171"/>
      <c r="J8" s="171"/>
      <c r="K8" s="171"/>
    </row>
    <row r="9" s="135" customFormat="1" ht="20.25" customHeight="1" spans="1:11">
      <c r="A9" s="44" t="s">
        <v>1884</v>
      </c>
      <c r="B9" s="156"/>
      <c r="C9" s="148"/>
      <c r="D9" s="148"/>
      <c r="E9" s="149"/>
      <c r="F9" s="149"/>
      <c r="G9" s="149"/>
      <c r="H9" s="155"/>
      <c r="I9" s="171"/>
      <c r="J9" s="171"/>
      <c r="K9" s="171"/>
    </row>
    <row r="10" s="105" customFormat="1" ht="20.25" customHeight="1" spans="1:8">
      <c r="A10" s="44" t="s">
        <v>1885</v>
      </c>
      <c r="B10" s="44"/>
      <c r="C10" s="157"/>
      <c r="D10" s="157"/>
      <c r="E10" s="158"/>
      <c r="F10" s="159"/>
      <c r="G10" s="149"/>
      <c r="H10" s="160"/>
    </row>
    <row r="11" s="105" customFormat="1" ht="20.25" customHeight="1" spans="1:8">
      <c r="A11" s="44" t="s">
        <v>1886</v>
      </c>
      <c r="B11" s="44"/>
      <c r="C11" s="157"/>
      <c r="D11" s="157"/>
      <c r="E11" s="161"/>
      <c r="F11" s="162"/>
      <c r="G11" s="149"/>
      <c r="H11" s="160"/>
    </row>
    <row r="12" s="105" customFormat="1" ht="20.25" customHeight="1" spans="1:8">
      <c r="A12" s="44" t="s">
        <v>1887</v>
      </c>
      <c r="B12" s="44"/>
      <c r="C12" s="157"/>
      <c r="D12" s="157"/>
      <c r="E12" s="158"/>
      <c r="F12" s="159"/>
      <c r="G12" s="149"/>
      <c r="H12" s="160"/>
    </row>
    <row r="13" s="105" customFormat="1" ht="20.25" customHeight="1" spans="1:8">
      <c r="A13" s="44" t="s">
        <v>1888</v>
      </c>
      <c r="B13" s="163"/>
      <c r="C13" s="164"/>
      <c r="D13" s="164"/>
      <c r="E13" s="165"/>
      <c r="F13" s="166"/>
      <c r="G13" s="149"/>
      <c r="H13" s="167"/>
    </row>
    <row r="14" s="105" customFormat="1" ht="20.25" customHeight="1" spans="1:8">
      <c r="A14" s="36" t="s">
        <v>37</v>
      </c>
      <c r="B14" s="154">
        <v>7292140</v>
      </c>
      <c r="C14" s="165">
        <v>5336500</v>
      </c>
      <c r="D14" s="154">
        <v>5336500</v>
      </c>
      <c r="E14" s="154">
        <v>6809370</v>
      </c>
      <c r="F14" s="168">
        <f>E14/D14</f>
        <v>1.27599925044505</v>
      </c>
      <c r="G14" s="154">
        <f t="shared" ref="G14:G16" si="1">E14-B14</f>
        <v>-482770</v>
      </c>
      <c r="H14" s="168">
        <f t="shared" ref="H14:H16" si="2">G14/B14</f>
        <v>-0.0662041595471288</v>
      </c>
    </row>
    <row r="15" s="105" customFormat="1" ht="20.25" customHeight="1" spans="1:8">
      <c r="A15" s="36" t="s">
        <v>41</v>
      </c>
      <c r="B15" s="154">
        <v>3766010</v>
      </c>
      <c r="C15" s="169">
        <v>5437307</v>
      </c>
      <c r="D15" s="154">
        <v>7231307</v>
      </c>
      <c r="E15" s="154">
        <v>7231307</v>
      </c>
      <c r="F15" s="168">
        <f t="shared" ref="F14:F16" si="3">E15/D15</f>
        <v>1</v>
      </c>
      <c r="G15" s="154">
        <f t="shared" si="1"/>
        <v>3465297</v>
      </c>
      <c r="H15" s="168">
        <f t="shared" si="2"/>
        <v>0.920150769647452</v>
      </c>
    </row>
    <row r="16" s="105" customFormat="1" ht="20.25" customHeight="1" spans="1:8">
      <c r="A16" s="53" t="s">
        <v>1889</v>
      </c>
      <c r="B16" s="154">
        <v>11058150</v>
      </c>
      <c r="C16" s="154">
        <f>C8+C14+C15</f>
        <v>10773807</v>
      </c>
      <c r="D16" s="154">
        <f>D8+D14+D15</f>
        <v>12567807</v>
      </c>
      <c r="E16" s="154">
        <f>E8+E14+E15</f>
        <v>14040677</v>
      </c>
      <c r="F16" s="168">
        <f t="shared" si="3"/>
        <v>1.11719387479454</v>
      </c>
      <c r="G16" s="154">
        <f t="shared" si="1"/>
        <v>2982527</v>
      </c>
      <c r="H16" s="168">
        <f t="shared" si="2"/>
        <v>0.269713017095988</v>
      </c>
    </row>
  </sheetData>
  <mergeCells count="9">
    <mergeCell ref="C5:H5"/>
    <mergeCell ref="G6:H6"/>
    <mergeCell ref="A5:A7"/>
    <mergeCell ref="B5:B7"/>
    <mergeCell ref="C6:C7"/>
    <mergeCell ref="D6:D7"/>
    <mergeCell ref="E6:E7"/>
    <mergeCell ref="F6:F7"/>
    <mergeCell ref="A2:H3"/>
  </mergeCells>
  <printOptions horizontalCentered="1"/>
  <pageMargins left="0.700694444444445" right="0.700694444444445" top="0.751388888888889" bottom="0.751388888888889" header="0.298611111111111" footer="0.298611111111111"/>
  <pageSetup paperSize="9" firstPageNumber="138" orientation="landscape" useFirstPageNumber="1" horizontalDpi="600"/>
  <headerFooter>
    <oddFooter>&amp;R-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tabSelected="1" topLeftCell="B1" workbookViewId="0">
      <selection activeCell="F29" sqref="F29"/>
    </sheetView>
  </sheetViews>
  <sheetFormatPr defaultColWidth="9" defaultRowHeight="13.5"/>
  <cols>
    <col min="1" max="1" width="9.375" style="105" hidden="1" customWidth="1"/>
    <col min="2" max="2" width="51.625" style="105" customWidth="1"/>
    <col min="3" max="3" width="14.5" style="105" customWidth="1"/>
    <col min="4" max="4" width="13.625" style="106" customWidth="1"/>
    <col min="5" max="5" width="13.2583333333333" style="106" customWidth="1"/>
    <col min="6" max="6" width="14.7583333333333" style="106" customWidth="1"/>
    <col min="7" max="7" width="11.375" style="106" customWidth="1"/>
    <col min="8" max="8" width="14.125" style="106" customWidth="1"/>
    <col min="9" max="9" width="12.875" style="106" customWidth="1"/>
    <col min="10" max="251" width="9" style="105" customWidth="1"/>
    <col min="252" max="252" width="9.375" style="105" customWidth="1"/>
    <col min="253" max="253" width="38.2583333333333" style="105" customWidth="1"/>
    <col min="254" max="255" width="9" style="105" customWidth="1"/>
    <col min="256" max="256" width="10.375" style="105" customWidth="1"/>
    <col min="257" max="259" width="9" style="105" customWidth="1"/>
    <col min="260" max="260" width="9.875" style="105" customWidth="1"/>
    <col min="261" max="261" width="10.375" style="105" customWidth="1"/>
    <col min="262" max="262" width="9.25833333333333" style="105" customWidth="1"/>
    <col min="263" max="507" width="9" style="105" customWidth="1"/>
    <col min="508" max="508" width="9.375" style="105" customWidth="1"/>
    <col min="509" max="509" width="38.2583333333333" style="105" customWidth="1"/>
    <col min="510" max="511" width="9" style="105" customWidth="1"/>
    <col min="512" max="512" width="10.375" style="105" customWidth="1"/>
    <col min="513" max="515" width="9" style="105" customWidth="1"/>
    <col min="516" max="516" width="9.875" style="105" customWidth="1"/>
    <col min="517" max="517" width="10.375" style="105" customWidth="1"/>
    <col min="518" max="518" width="9.25833333333333" style="105" customWidth="1"/>
    <col min="519" max="763" width="9" style="105" customWidth="1"/>
    <col min="764" max="764" width="9.375" style="105" customWidth="1"/>
    <col min="765" max="765" width="38.2583333333333" style="105" customWidth="1"/>
    <col min="766" max="767" width="9" style="105" customWidth="1"/>
    <col min="768" max="768" width="10.375" style="105" customWidth="1"/>
    <col min="769" max="771" width="9" style="105" customWidth="1"/>
    <col min="772" max="772" width="9.875" style="105" customWidth="1"/>
    <col min="773" max="773" width="10.375" style="105" customWidth="1"/>
    <col min="774" max="774" width="9.25833333333333" style="105" customWidth="1"/>
    <col min="775" max="1019" width="9" style="105" customWidth="1"/>
    <col min="1020" max="1020" width="9.375" style="105" customWidth="1"/>
    <col min="1021" max="1021" width="38.2583333333333" style="105" customWidth="1"/>
    <col min="1022" max="1023" width="9" style="105" customWidth="1"/>
    <col min="1024" max="1024" width="10.375" style="105" customWidth="1"/>
    <col min="1025" max="1027" width="9" style="105" customWidth="1"/>
    <col min="1028" max="1028" width="9.875" style="105" customWidth="1"/>
    <col min="1029" max="1029" width="10.375" style="105" customWidth="1"/>
    <col min="1030" max="1030" width="9.25833333333333" style="105" customWidth="1"/>
    <col min="1031" max="1275" width="9" style="105" customWidth="1"/>
    <col min="1276" max="1276" width="9.375" style="105" customWidth="1"/>
    <col min="1277" max="1277" width="38.2583333333333" style="105" customWidth="1"/>
    <col min="1278" max="1279" width="9" style="105" customWidth="1"/>
    <col min="1280" max="1280" width="10.375" style="105" customWidth="1"/>
    <col min="1281" max="1283" width="9" style="105" customWidth="1"/>
    <col min="1284" max="1284" width="9.875" style="105" customWidth="1"/>
    <col min="1285" max="1285" width="10.375" style="105" customWidth="1"/>
    <col min="1286" max="1286" width="9.25833333333333" style="105" customWidth="1"/>
    <col min="1287" max="1531" width="9" style="105" customWidth="1"/>
    <col min="1532" max="1532" width="9.375" style="105" customWidth="1"/>
    <col min="1533" max="1533" width="38.2583333333333" style="105" customWidth="1"/>
    <col min="1534" max="1535" width="9" style="105" customWidth="1"/>
    <col min="1536" max="1536" width="10.375" style="105" customWidth="1"/>
    <col min="1537" max="1539" width="9" style="105" customWidth="1"/>
    <col min="1540" max="1540" width="9.875" style="105" customWidth="1"/>
    <col min="1541" max="1541" width="10.375" style="105" customWidth="1"/>
    <col min="1542" max="1542" width="9.25833333333333" style="105" customWidth="1"/>
    <col min="1543" max="1787" width="9" style="105" customWidth="1"/>
    <col min="1788" max="1788" width="9.375" style="105" customWidth="1"/>
    <col min="1789" max="1789" width="38.2583333333333" style="105" customWidth="1"/>
    <col min="1790" max="1791" width="9" style="105" customWidth="1"/>
    <col min="1792" max="1792" width="10.375" style="105" customWidth="1"/>
    <col min="1793" max="1795" width="9" style="105" customWidth="1"/>
    <col min="1796" max="1796" width="9.875" style="105" customWidth="1"/>
    <col min="1797" max="1797" width="10.375" style="105" customWidth="1"/>
    <col min="1798" max="1798" width="9.25833333333333" style="105" customWidth="1"/>
    <col min="1799" max="2043" width="9" style="105" customWidth="1"/>
    <col min="2044" max="2044" width="9.375" style="105" customWidth="1"/>
    <col min="2045" max="2045" width="38.2583333333333" style="105" customWidth="1"/>
    <col min="2046" max="2047" width="9" style="105" customWidth="1"/>
    <col min="2048" max="2048" width="10.375" style="105" customWidth="1"/>
    <col min="2049" max="2051" width="9" style="105" customWidth="1"/>
    <col min="2052" max="2052" width="9.875" style="105" customWidth="1"/>
    <col min="2053" max="2053" width="10.375" style="105" customWidth="1"/>
    <col min="2054" max="2054" width="9.25833333333333" style="105" customWidth="1"/>
    <col min="2055" max="2299" width="9" style="105" customWidth="1"/>
    <col min="2300" max="2300" width="9.375" style="105" customWidth="1"/>
    <col min="2301" max="2301" width="38.2583333333333" style="105" customWidth="1"/>
    <col min="2302" max="2303" width="9" style="105" customWidth="1"/>
    <col min="2304" max="2304" width="10.375" style="105" customWidth="1"/>
    <col min="2305" max="2307" width="9" style="105" customWidth="1"/>
    <col min="2308" max="2308" width="9.875" style="105" customWidth="1"/>
    <col min="2309" max="2309" width="10.375" style="105" customWidth="1"/>
    <col min="2310" max="2310" width="9.25833333333333" style="105" customWidth="1"/>
    <col min="2311" max="2555" width="9" style="105" customWidth="1"/>
    <col min="2556" max="2556" width="9.375" style="105" customWidth="1"/>
    <col min="2557" max="2557" width="38.2583333333333" style="105" customWidth="1"/>
    <col min="2558" max="2559" width="9" style="105" customWidth="1"/>
    <col min="2560" max="2560" width="10.375" style="105" customWidth="1"/>
    <col min="2561" max="2563" width="9" style="105" customWidth="1"/>
    <col min="2564" max="2564" width="9.875" style="105" customWidth="1"/>
    <col min="2565" max="2565" width="10.375" style="105" customWidth="1"/>
    <col min="2566" max="2566" width="9.25833333333333" style="105" customWidth="1"/>
    <col min="2567" max="2811" width="9" style="105" customWidth="1"/>
    <col min="2812" max="2812" width="9.375" style="105" customWidth="1"/>
    <col min="2813" max="2813" width="38.2583333333333" style="105" customWidth="1"/>
    <col min="2814" max="2815" width="9" style="105" customWidth="1"/>
    <col min="2816" max="2816" width="10.375" style="105" customWidth="1"/>
    <col min="2817" max="2819" width="9" style="105" customWidth="1"/>
    <col min="2820" max="2820" width="9.875" style="105" customWidth="1"/>
    <col min="2821" max="2821" width="10.375" style="105" customWidth="1"/>
    <col min="2822" max="2822" width="9.25833333333333" style="105" customWidth="1"/>
    <col min="2823" max="3067" width="9" style="105" customWidth="1"/>
    <col min="3068" max="3068" width="9.375" style="105" customWidth="1"/>
    <col min="3069" max="3069" width="38.2583333333333" style="105" customWidth="1"/>
    <col min="3070" max="3071" width="9" style="105" customWidth="1"/>
    <col min="3072" max="3072" width="10.375" style="105" customWidth="1"/>
    <col min="3073" max="3075" width="9" style="105" customWidth="1"/>
    <col min="3076" max="3076" width="9.875" style="105" customWidth="1"/>
    <col min="3077" max="3077" width="10.375" style="105" customWidth="1"/>
    <col min="3078" max="3078" width="9.25833333333333" style="105" customWidth="1"/>
    <col min="3079" max="3323" width="9" style="105" customWidth="1"/>
    <col min="3324" max="3324" width="9.375" style="105" customWidth="1"/>
    <col min="3325" max="3325" width="38.2583333333333" style="105" customWidth="1"/>
    <col min="3326" max="3327" width="9" style="105" customWidth="1"/>
    <col min="3328" max="3328" width="10.375" style="105" customWidth="1"/>
    <col min="3329" max="3331" width="9" style="105" customWidth="1"/>
    <col min="3332" max="3332" width="9.875" style="105" customWidth="1"/>
    <col min="3333" max="3333" width="10.375" style="105" customWidth="1"/>
    <col min="3334" max="3334" width="9.25833333333333" style="105" customWidth="1"/>
    <col min="3335" max="3579" width="9" style="105" customWidth="1"/>
    <col min="3580" max="3580" width="9.375" style="105" customWidth="1"/>
    <col min="3581" max="3581" width="38.2583333333333" style="105" customWidth="1"/>
    <col min="3582" max="3583" width="9" style="105" customWidth="1"/>
    <col min="3584" max="3584" width="10.375" style="105" customWidth="1"/>
    <col min="3585" max="3587" width="9" style="105" customWidth="1"/>
    <col min="3588" max="3588" width="9.875" style="105" customWidth="1"/>
    <col min="3589" max="3589" width="10.375" style="105" customWidth="1"/>
    <col min="3590" max="3590" width="9.25833333333333" style="105" customWidth="1"/>
    <col min="3591" max="3835" width="9" style="105" customWidth="1"/>
    <col min="3836" max="3836" width="9.375" style="105" customWidth="1"/>
    <col min="3837" max="3837" width="38.2583333333333" style="105" customWidth="1"/>
    <col min="3838" max="3839" width="9" style="105" customWidth="1"/>
    <col min="3840" max="3840" width="10.375" style="105" customWidth="1"/>
    <col min="3841" max="3843" width="9" style="105" customWidth="1"/>
    <col min="3844" max="3844" width="9.875" style="105" customWidth="1"/>
    <col min="3845" max="3845" width="10.375" style="105" customWidth="1"/>
    <col min="3846" max="3846" width="9.25833333333333" style="105" customWidth="1"/>
    <col min="3847" max="4091" width="9" style="105" customWidth="1"/>
    <col min="4092" max="4092" width="9.375" style="105" customWidth="1"/>
    <col min="4093" max="4093" width="38.2583333333333" style="105" customWidth="1"/>
    <col min="4094" max="4095" width="9" style="105" customWidth="1"/>
    <col min="4096" max="4096" width="10.375" style="105" customWidth="1"/>
    <col min="4097" max="4099" width="9" style="105" customWidth="1"/>
    <col min="4100" max="4100" width="9.875" style="105" customWidth="1"/>
    <col min="4101" max="4101" width="10.375" style="105" customWidth="1"/>
    <col min="4102" max="4102" width="9.25833333333333" style="105" customWidth="1"/>
    <col min="4103" max="4347" width="9" style="105" customWidth="1"/>
    <col min="4348" max="4348" width="9.375" style="105" customWidth="1"/>
    <col min="4349" max="4349" width="38.2583333333333" style="105" customWidth="1"/>
    <col min="4350" max="4351" width="9" style="105" customWidth="1"/>
    <col min="4352" max="4352" width="10.375" style="105" customWidth="1"/>
    <col min="4353" max="4355" width="9" style="105" customWidth="1"/>
    <col min="4356" max="4356" width="9.875" style="105" customWidth="1"/>
    <col min="4357" max="4357" width="10.375" style="105" customWidth="1"/>
    <col min="4358" max="4358" width="9.25833333333333" style="105" customWidth="1"/>
    <col min="4359" max="4603" width="9" style="105" customWidth="1"/>
    <col min="4604" max="4604" width="9.375" style="105" customWidth="1"/>
    <col min="4605" max="4605" width="38.2583333333333" style="105" customWidth="1"/>
    <col min="4606" max="4607" width="9" style="105" customWidth="1"/>
    <col min="4608" max="4608" width="10.375" style="105" customWidth="1"/>
    <col min="4609" max="4611" width="9" style="105" customWidth="1"/>
    <col min="4612" max="4612" width="9.875" style="105" customWidth="1"/>
    <col min="4613" max="4613" width="10.375" style="105" customWidth="1"/>
    <col min="4614" max="4614" width="9.25833333333333" style="105" customWidth="1"/>
    <col min="4615" max="4859" width="9" style="105" customWidth="1"/>
    <col min="4860" max="4860" width="9.375" style="105" customWidth="1"/>
    <col min="4861" max="4861" width="38.2583333333333" style="105" customWidth="1"/>
    <col min="4862" max="4863" width="9" style="105" customWidth="1"/>
    <col min="4864" max="4864" width="10.375" style="105" customWidth="1"/>
    <col min="4865" max="4867" width="9" style="105" customWidth="1"/>
    <col min="4868" max="4868" width="9.875" style="105" customWidth="1"/>
    <col min="4869" max="4869" width="10.375" style="105" customWidth="1"/>
    <col min="4870" max="4870" width="9.25833333333333" style="105" customWidth="1"/>
    <col min="4871" max="5115" width="9" style="105" customWidth="1"/>
    <col min="5116" max="5116" width="9.375" style="105" customWidth="1"/>
    <col min="5117" max="5117" width="38.2583333333333" style="105" customWidth="1"/>
    <col min="5118" max="5119" width="9" style="105" customWidth="1"/>
    <col min="5120" max="5120" width="10.375" style="105" customWidth="1"/>
    <col min="5121" max="5123" width="9" style="105" customWidth="1"/>
    <col min="5124" max="5124" width="9.875" style="105" customWidth="1"/>
    <col min="5125" max="5125" width="10.375" style="105" customWidth="1"/>
    <col min="5126" max="5126" width="9.25833333333333" style="105" customWidth="1"/>
    <col min="5127" max="5371" width="9" style="105" customWidth="1"/>
    <col min="5372" max="5372" width="9.375" style="105" customWidth="1"/>
    <col min="5373" max="5373" width="38.2583333333333" style="105" customWidth="1"/>
    <col min="5374" max="5375" width="9" style="105" customWidth="1"/>
    <col min="5376" max="5376" width="10.375" style="105" customWidth="1"/>
    <col min="5377" max="5379" width="9" style="105" customWidth="1"/>
    <col min="5380" max="5380" width="9.875" style="105" customWidth="1"/>
    <col min="5381" max="5381" width="10.375" style="105" customWidth="1"/>
    <col min="5382" max="5382" width="9.25833333333333" style="105" customWidth="1"/>
    <col min="5383" max="5627" width="9" style="105" customWidth="1"/>
    <col min="5628" max="5628" width="9.375" style="105" customWidth="1"/>
    <col min="5629" max="5629" width="38.2583333333333" style="105" customWidth="1"/>
    <col min="5630" max="5631" width="9" style="105" customWidth="1"/>
    <col min="5632" max="5632" width="10.375" style="105" customWidth="1"/>
    <col min="5633" max="5635" width="9" style="105" customWidth="1"/>
    <col min="5636" max="5636" width="9.875" style="105" customWidth="1"/>
    <col min="5637" max="5637" width="10.375" style="105" customWidth="1"/>
    <col min="5638" max="5638" width="9.25833333333333" style="105" customWidth="1"/>
    <col min="5639" max="5883" width="9" style="105" customWidth="1"/>
    <col min="5884" max="5884" width="9.375" style="105" customWidth="1"/>
    <col min="5885" max="5885" width="38.2583333333333" style="105" customWidth="1"/>
    <col min="5886" max="5887" width="9" style="105" customWidth="1"/>
    <col min="5888" max="5888" width="10.375" style="105" customWidth="1"/>
    <col min="5889" max="5891" width="9" style="105" customWidth="1"/>
    <col min="5892" max="5892" width="9.875" style="105" customWidth="1"/>
    <col min="5893" max="5893" width="10.375" style="105" customWidth="1"/>
    <col min="5894" max="5894" width="9.25833333333333" style="105" customWidth="1"/>
    <col min="5895" max="6139" width="9" style="105" customWidth="1"/>
    <col min="6140" max="6140" width="9.375" style="105" customWidth="1"/>
    <col min="6141" max="6141" width="38.2583333333333" style="105" customWidth="1"/>
    <col min="6142" max="6143" width="9" style="105" customWidth="1"/>
    <col min="6144" max="6144" width="10.375" style="105" customWidth="1"/>
    <col min="6145" max="6147" width="9" style="105" customWidth="1"/>
    <col min="6148" max="6148" width="9.875" style="105" customWidth="1"/>
    <col min="6149" max="6149" width="10.375" style="105" customWidth="1"/>
    <col min="6150" max="6150" width="9.25833333333333" style="105" customWidth="1"/>
    <col min="6151" max="6395" width="9" style="105" customWidth="1"/>
    <col min="6396" max="6396" width="9.375" style="105" customWidth="1"/>
    <col min="6397" max="6397" width="38.2583333333333" style="105" customWidth="1"/>
    <col min="6398" max="6399" width="9" style="105" customWidth="1"/>
    <col min="6400" max="6400" width="10.375" style="105" customWidth="1"/>
    <col min="6401" max="6403" width="9" style="105" customWidth="1"/>
    <col min="6404" max="6404" width="9.875" style="105" customWidth="1"/>
    <col min="6405" max="6405" width="10.375" style="105" customWidth="1"/>
    <col min="6406" max="6406" width="9.25833333333333" style="105" customWidth="1"/>
    <col min="6407" max="6651" width="9" style="105" customWidth="1"/>
    <col min="6652" max="6652" width="9.375" style="105" customWidth="1"/>
    <col min="6653" max="6653" width="38.2583333333333" style="105" customWidth="1"/>
    <col min="6654" max="6655" width="9" style="105" customWidth="1"/>
    <col min="6656" max="6656" width="10.375" style="105" customWidth="1"/>
    <col min="6657" max="6659" width="9" style="105" customWidth="1"/>
    <col min="6660" max="6660" width="9.875" style="105" customWidth="1"/>
    <col min="6661" max="6661" width="10.375" style="105" customWidth="1"/>
    <col min="6662" max="6662" width="9.25833333333333" style="105" customWidth="1"/>
    <col min="6663" max="6907" width="9" style="105" customWidth="1"/>
    <col min="6908" max="6908" width="9.375" style="105" customWidth="1"/>
    <col min="6909" max="6909" width="38.2583333333333" style="105" customWidth="1"/>
    <col min="6910" max="6911" width="9" style="105" customWidth="1"/>
    <col min="6912" max="6912" width="10.375" style="105" customWidth="1"/>
    <col min="6913" max="6915" width="9" style="105" customWidth="1"/>
    <col min="6916" max="6916" width="9.875" style="105" customWidth="1"/>
    <col min="6917" max="6917" width="10.375" style="105" customWidth="1"/>
    <col min="6918" max="6918" width="9.25833333333333" style="105" customWidth="1"/>
    <col min="6919" max="7163" width="9" style="105" customWidth="1"/>
    <col min="7164" max="7164" width="9.375" style="105" customWidth="1"/>
    <col min="7165" max="7165" width="38.2583333333333" style="105" customWidth="1"/>
    <col min="7166" max="7167" width="9" style="105" customWidth="1"/>
    <col min="7168" max="7168" width="10.375" style="105" customWidth="1"/>
    <col min="7169" max="7171" width="9" style="105" customWidth="1"/>
    <col min="7172" max="7172" width="9.875" style="105" customWidth="1"/>
    <col min="7173" max="7173" width="10.375" style="105" customWidth="1"/>
    <col min="7174" max="7174" width="9.25833333333333" style="105" customWidth="1"/>
    <col min="7175" max="7419" width="9" style="105" customWidth="1"/>
    <col min="7420" max="7420" width="9.375" style="105" customWidth="1"/>
    <col min="7421" max="7421" width="38.2583333333333" style="105" customWidth="1"/>
    <col min="7422" max="7423" width="9" style="105" customWidth="1"/>
    <col min="7424" max="7424" width="10.375" style="105" customWidth="1"/>
    <col min="7425" max="7427" width="9" style="105" customWidth="1"/>
    <col min="7428" max="7428" width="9.875" style="105" customWidth="1"/>
    <col min="7429" max="7429" width="10.375" style="105" customWidth="1"/>
    <col min="7430" max="7430" width="9.25833333333333" style="105" customWidth="1"/>
    <col min="7431" max="7675" width="9" style="105" customWidth="1"/>
    <col min="7676" max="7676" width="9.375" style="105" customWidth="1"/>
    <col min="7677" max="7677" width="38.2583333333333" style="105" customWidth="1"/>
    <col min="7678" max="7679" width="9" style="105" customWidth="1"/>
    <col min="7680" max="7680" width="10.375" style="105" customWidth="1"/>
    <col min="7681" max="7683" width="9" style="105" customWidth="1"/>
    <col min="7684" max="7684" width="9.875" style="105" customWidth="1"/>
    <col min="7685" max="7685" width="10.375" style="105" customWidth="1"/>
    <col min="7686" max="7686" width="9.25833333333333" style="105" customWidth="1"/>
    <col min="7687" max="7931" width="9" style="105" customWidth="1"/>
    <col min="7932" max="7932" width="9.375" style="105" customWidth="1"/>
    <col min="7933" max="7933" width="38.2583333333333" style="105" customWidth="1"/>
    <col min="7934" max="7935" width="9" style="105" customWidth="1"/>
    <col min="7936" max="7936" width="10.375" style="105" customWidth="1"/>
    <col min="7937" max="7939" width="9" style="105" customWidth="1"/>
    <col min="7940" max="7940" width="9.875" style="105" customWidth="1"/>
    <col min="7941" max="7941" width="10.375" style="105" customWidth="1"/>
    <col min="7942" max="7942" width="9.25833333333333" style="105" customWidth="1"/>
    <col min="7943" max="8187" width="9" style="105" customWidth="1"/>
    <col min="8188" max="8188" width="9.375" style="105" customWidth="1"/>
    <col min="8189" max="8189" width="38.2583333333333" style="105" customWidth="1"/>
    <col min="8190" max="8191" width="9" style="105" customWidth="1"/>
    <col min="8192" max="8192" width="10.375" style="105" customWidth="1"/>
    <col min="8193" max="8195" width="9" style="105" customWidth="1"/>
    <col min="8196" max="8196" width="9.875" style="105" customWidth="1"/>
    <col min="8197" max="8197" width="10.375" style="105" customWidth="1"/>
    <col min="8198" max="8198" width="9.25833333333333" style="105" customWidth="1"/>
    <col min="8199" max="8443" width="9" style="105" customWidth="1"/>
    <col min="8444" max="8444" width="9.375" style="105" customWidth="1"/>
    <col min="8445" max="8445" width="38.2583333333333" style="105" customWidth="1"/>
    <col min="8446" max="8447" width="9" style="105" customWidth="1"/>
    <col min="8448" max="8448" width="10.375" style="105" customWidth="1"/>
    <col min="8449" max="8451" width="9" style="105" customWidth="1"/>
    <col min="8452" max="8452" width="9.875" style="105" customWidth="1"/>
    <col min="8453" max="8453" width="10.375" style="105" customWidth="1"/>
    <col min="8454" max="8454" width="9.25833333333333" style="105" customWidth="1"/>
    <col min="8455" max="8699" width="9" style="105" customWidth="1"/>
    <col min="8700" max="8700" width="9.375" style="105" customWidth="1"/>
    <col min="8701" max="8701" width="38.2583333333333" style="105" customWidth="1"/>
    <col min="8702" max="8703" width="9" style="105" customWidth="1"/>
    <col min="8704" max="8704" width="10.375" style="105" customWidth="1"/>
    <col min="8705" max="8707" width="9" style="105" customWidth="1"/>
    <col min="8708" max="8708" width="9.875" style="105" customWidth="1"/>
    <col min="8709" max="8709" width="10.375" style="105" customWidth="1"/>
    <col min="8710" max="8710" width="9.25833333333333" style="105" customWidth="1"/>
    <col min="8711" max="8955" width="9" style="105" customWidth="1"/>
    <col min="8956" max="8956" width="9.375" style="105" customWidth="1"/>
    <col min="8957" max="8957" width="38.2583333333333" style="105" customWidth="1"/>
    <col min="8958" max="8959" width="9" style="105" customWidth="1"/>
    <col min="8960" max="8960" width="10.375" style="105" customWidth="1"/>
    <col min="8961" max="8963" width="9" style="105" customWidth="1"/>
    <col min="8964" max="8964" width="9.875" style="105" customWidth="1"/>
    <col min="8965" max="8965" width="10.375" style="105" customWidth="1"/>
    <col min="8966" max="8966" width="9.25833333333333" style="105" customWidth="1"/>
    <col min="8967" max="9211" width="9" style="105" customWidth="1"/>
    <col min="9212" max="9212" width="9.375" style="105" customWidth="1"/>
    <col min="9213" max="9213" width="38.2583333333333" style="105" customWidth="1"/>
    <col min="9214" max="9215" width="9" style="105" customWidth="1"/>
    <col min="9216" max="9216" width="10.375" style="105" customWidth="1"/>
    <col min="9217" max="9219" width="9" style="105" customWidth="1"/>
    <col min="9220" max="9220" width="9.875" style="105" customWidth="1"/>
    <col min="9221" max="9221" width="10.375" style="105" customWidth="1"/>
    <col min="9222" max="9222" width="9.25833333333333" style="105" customWidth="1"/>
    <col min="9223" max="9467" width="9" style="105" customWidth="1"/>
    <col min="9468" max="9468" width="9.375" style="105" customWidth="1"/>
    <col min="9469" max="9469" width="38.2583333333333" style="105" customWidth="1"/>
    <col min="9470" max="9471" width="9" style="105" customWidth="1"/>
    <col min="9472" max="9472" width="10.375" style="105" customWidth="1"/>
    <col min="9473" max="9475" width="9" style="105" customWidth="1"/>
    <col min="9476" max="9476" width="9.875" style="105" customWidth="1"/>
    <col min="9477" max="9477" width="10.375" style="105" customWidth="1"/>
    <col min="9478" max="9478" width="9.25833333333333" style="105" customWidth="1"/>
    <col min="9479" max="9723" width="9" style="105" customWidth="1"/>
    <col min="9724" max="9724" width="9.375" style="105" customWidth="1"/>
    <col min="9725" max="9725" width="38.2583333333333" style="105" customWidth="1"/>
    <col min="9726" max="9727" width="9" style="105" customWidth="1"/>
    <col min="9728" max="9728" width="10.375" style="105" customWidth="1"/>
    <col min="9729" max="9731" width="9" style="105" customWidth="1"/>
    <col min="9732" max="9732" width="9.875" style="105" customWidth="1"/>
    <col min="9733" max="9733" width="10.375" style="105" customWidth="1"/>
    <col min="9734" max="9734" width="9.25833333333333" style="105" customWidth="1"/>
    <col min="9735" max="9979" width="9" style="105" customWidth="1"/>
    <col min="9980" max="9980" width="9.375" style="105" customWidth="1"/>
    <col min="9981" max="9981" width="38.2583333333333" style="105" customWidth="1"/>
    <col min="9982" max="9983" width="9" style="105" customWidth="1"/>
    <col min="9984" max="9984" width="10.375" style="105" customWidth="1"/>
    <col min="9985" max="9987" width="9" style="105" customWidth="1"/>
    <col min="9988" max="9988" width="9.875" style="105" customWidth="1"/>
    <col min="9989" max="9989" width="10.375" style="105" customWidth="1"/>
    <col min="9990" max="9990" width="9.25833333333333" style="105" customWidth="1"/>
    <col min="9991" max="10235" width="9" style="105" customWidth="1"/>
    <col min="10236" max="10236" width="9.375" style="105" customWidth="1"/>
    <col min="10237" max="10237" width="38.2583333333333" style="105" customWidth="1"/>
    <col min="10238" max="10239" width="9" style="105" customWidth="1"/>
    <col min="10240" max="10240" width="10.375" style="105" customWidth="1"/>
    <col min="10241" max="10243" width="9" style="105" customWidth="1"/>
    <col min="10244" max="10244" width="9.875" style="105" customWidth="1"/>
    <col min="10245" max="10245" width="10.375" style="105" customWidth="1"/>
    <col min="10246" max="10246" width="9.25833333333333" style="105" customWidth="1"/>
    <col min="10247" max="10491" width="9" style="105" customWidth="1"/>
    <col min="10492" max="10492" width="9.375" style="105" customWidth="1"/>
    <col min="10493" max="10493" width="38.2583333333333" style="105" customWidth="1"/>
    <col min="10494" max="10495" width="9" style="105" customWidth="1"/>
    <col min="10496" max="10496" width="10.375" style="105" customWidth="1"/>
    <col min="10497" max="10499" width="9" style="105" customWidth="1"/>
    <col min="10500" max="10500" width="9.875" style="105" customWidth="1"/>
    <col min="10501" max="10501" width="10.375" style="105" customWidth="1"/>
    <col min="10502" max="10502" width="9.25833333333333" style="105" customWidth="1"/>
    <col min="10503" max="10747" width="9" style="105" customWidth="1"/>
    <col min="10748" max="10748" width="9.375" style="105" customWidth="1"/>
    <col min="10749" max="10749" width="38.2583333333333" style="105" customWidth="1"/>
    <col min="10750" max="10751" width="9" style="105" customWidth="1"/>
    <col min="10752" max="10752" width="10.375" style="105" customWidth="1"/>
    <col min="10753" max="10755" width="9" style="105" customWidth="1"/>
    <col min="10756" max="10756" width="9.875" style="105" customWidth="1"/>
    <col min="10757" max="10757" width="10.375" style="105" customWidth="1"/>
    <col min="10758" max="10758" width="9.25833333333333" style="105" customWidth="1"/>
    <col min="10759" max="11003" width="9" style="105" customWidth="1"/>
    <col min="11004" max="11004" width="9.375" style="105" customWidth="1"/>
    <col min="11005" max="11005" width="38.2583333333333" style="105" customWidth="1"/>
    <col min="11006" max="11007" width="9" style="105" customWidth="1"/>
    <col min="11008" max="11008" width="10.375" style="105" customWidth="1"/>
    <col min="11009" max="11011" width="9" style="105" customWidth="1"/>
    <col min="11012" max="11012" width="9.875" style="105" customWidth="1"/>
    <col min="11013" max="11013" width="10.375" style="105" customWidth="1"/>
    <col min="11014" max="11014" width="9.25833333333333" style="105" customWidth="1"/>
    <col min="11015" max="11259" width="9" style="105" customWidth="1"/>
    <col min="11260" max="11260" width="9.375" style="105" customWidth="1"/>
    <col min="11261" max="11261" width="38.2583333333333" style="105" customWidth="1"/>
    <col min="11262" max="11263" width="9" style="105" customWidth="1"/>
    <col min="11264" max="11264" width="10.375" style="105" customWidth="1"/>
    <col min="11265" max="11267" width="9" style="105" customWidth="1"/>
    <col min="11268" max="11268" width="9.875" style="105" customWidth="1"/>
    <col min="11269" max="11269" width="10.375" style="105" customWidth="1"/>
    <col min="11270" max="11270" width="9.25833333333333" style="105" customWidth="1"/>
    <col min="11271" max="11515" width="9" style="105" customWidth="1"/>
    <col min="11516" max="11516" width="9.375" style="105" customWidth="1"/>
    <col min="11517" max="11517" width="38.2583333333333" style="105" customWidth="1"/>
    <col min="11518" max="11519" width="9" style="105" customWidth="1"/>
    <col min="11520" max="11520" width="10.375" style="105" customWidth="1"/>
    <col min="11521" max="11523" width="9" style="105" customWidth="1"/>
    <col min="11524" max="11524" width="9.875" style="105" customWidth="1"/>
    <col min="11525" max="11525" width="10.375" style="105" customWidth="1"/>
    <col min="11526" max="11526" width="9.25833333333333" style="105" customWidth="1"/>
    <col min="11527" max="11771" width="9" style="105" customWidth="1"/>
    <col min="11772" max="11772" width="9.375" style="105" customWidth="1"/>
    <col min="11773" max="11773" width="38.2583333333333" style="105" customWidth="1"/>
    <col min="11774" max="11775" width="9" style="105" customWidth="1"/>
    <col min="11776" max="11776" width="10.375" style="105" customWidth="1"/>
    <col min="11777" max="11779" width="9" style="105" customWidth="1"/>
    <col min="11780" max="11780" width="9.875" style="105" customWidth="1"/>
    <col min="11781" max="11781" width="10.375" style="105" customWidth="1"/>
    <col min="11782" max="11782" width="9.25833333333333" style="105" customWidth="1"/>
    <col min="11783" max="12027" width="9" style="105" customWidth="1"/>
    <col min="12028" max="12028" width="9.375" style="105" customWidth="1"/>
    <col min="12029" max="12029" width="38.2583333333333" style="105" customWidth="1"/>
    <col min="12030" max="12031" width="9" style="105" customWidth="1"/>
    <col min="12032" max="12032" width="10.375" style="105" customWidth="1"/>
    <col min="12033" max="12035" width="9" style="105" customWidth="1"/>
    <col min="12036" max="12036" width="9.875" style="105" customWidth="1"/>
    <col min="12037" max="12037" width="10.375" style="105" customWidth="1"/>
    <col min="12038" max="12038" width="9.25833333333333" style="105" customWidth="1"/>
    <col min="12039" max="12283" width="9" style="105" customWidth="1"/>
    <col min="12284" max="12284" width="9.375" style="105" customWidth="1"/>
    <col min="12285" max="12285" width="38.2583333333333" style="105" customWidth="1"/>
    <col min="12286" max="12287" width="9" style="105" customWidth="1"/>
    <col min="12288" max="12288" width="10.375" style="105" customWidth="1"/>
    <col min="12289" max="12291" width="9" style="105" customWidth="1"/>
    <col min="12292" max="12292" width="9.875" style="105" customWidth="1"/>
    <col min="12293" max="12293" width="10.375" style="105" customWidth="1"/>
    <col min="12294" max="12294" width="9.25833333333333" style="105" customWidth="1"/>
    <col min="12295" max="12539" width="9" style="105" customWidth="1"/>
    <col min="12540" max="12540" width="9.375" style="105" customWidth="1"/>
    <col min="12541" max="12541" width="38.2583333333333" style="105" customWidth="1"/>
    <col min="12542" max="12543" width="9" style="105" customWidth="1"/>
    <col min="12544" max="12544" width="10.375" style="105" customWidth="1"/>
    <col min="12545" max="12547" width="9" style="105" customWidth="1"/>
    <col min="12548" max="12548" width="9.875" style="105" customWidth="1"/>
    <col min="12549" max="12549" width="10.375" style="105" customWidth="1"/>
    <col min="12550" max="12550" width="9.25833333333333" style="105" customWidth="1"/>
    <col min="12551" max="12795" width="9" style="105" customWidth="1"/>
    <col min="12796" max="12796" width="9.375" style="105" customWidth="1"/>
    <col min="12797" max="12797" width="38.2583333333333" style="105" customWidth="1"/>
    <col min="12798" max="12799" width="9" style="105" customWidth="1"/>
    <col min="12800" max="12800" width="10.375" style="105" customWidth="1"/>
    <col min="12801" max="12803" width="9" style="105" customWidth="1"/>
    <col min="12804" max="12804" width="9.875" style="105" customWidth="1"/>
    <col min="12805" max="12805" width="10.375" style="105" customWidth="1"/>
    <col min="12806" max="12806" width="9.25833333333333" style="105" customWidth="1"/>
    <col min="12807" max="13051" width="9" style="105" customWidth="1"/>
    <col min="13052" max="13052" width="9.375" style="105" customWidth="1"/>
    <col min="13053" max="13053" width="38.2583333333333" style="105" customWidth="1"/>
    <col min="13054" max="13055" width="9" style="105" customWidth="1"/>
    <col min="13056" max="13056" width="10.375" style="105" customWidth="1"/>
    <col min="13057" max="13059" width="9" style="105" customWidth="1"/>
    <col min="13060" max="13060" width="9.875" style="105" customWidth="1"/>
    <col min="13061" max="13061" width="10.375" style="105" customWidth="1"/>
    <col min="13062" max="13062" width="9.25833333333333" style="105" customWidth="1"/>
    <col min="13063" max="13307" width="9" style="105" customWidth="1"/>
    <col min="13308" max="13308" width="9.375" style="105" customWidth="1"/>
    <col min="13309" max="13309" width="38.2583333333333" style="105" customWidth="1"/>
    <col min="13310" max="13311" width="9" style="105" customWidth="1"/>
    <col min="13312" max="13312" width="10.375" style="105" customWidth="1"/>
    <col min="13313" max="13315" width="9" style="105" customWidth="1"/>
    <col min="13316" max="13316" width="9.875" style="105" customWidth="1"/>
    <col min="13317" max="13317" width="10.375" style="105" customWidth="1"/>
    <col min="13318" max="13318" width="9.25833333333333" style="105" customWidth="1"/>
    <col min="13319" max="13563" width="9" style="105" customWidth="1"/>
    <col min="13564" max="13564" width="9.375" style="105" customWidth="1"/>
    <col min="13565" max="13565" width="38.2583333333333" style="105" customWidth="1"/>
    <col min="13566" max="13567" width="9" style="105" customWidth="1"/>
    <col min="13568" max="13568" width="10.375" style="105" customWidth="1"/>
    <col min="13569" max="13571" width="9" style="105" customWidth="1"/>
    <col min="13572" max="13572" width="9.875" style="105" customWidth="1"/>
    <col min="13573" max="13573" width="10.375" style="105" customWidth="1"/>
    <col min="13574" max="13574" width="9.25833333333333" style="105" customWidth="1"/>
    <col min="13575" max="13819" width="9" style="105" customWidth="1"/>
    <col min="13820" max="13820" width="9.375" style="105" customWidth="1"/>
    <col min="13821" max="13821" width="38.2583333333333" style="105" customWidth="1"/>
    <col min="13822" max="13823" width="9" style="105" customWidth="1"/>
    <col min="13824" max="13824" width="10.375" style="105" customWidth="1"/>
    <col min="13825" max="13827" width="9" style="105" customWidth="1"/>
    <col min="13828" max="13828" width="9.875" style="105" customWidth="1"/>
    <col min="13829" max="13829" width="10.375" style="105" customWidth="1"/>
    <col min="13830" max="13830" width="9.25833333333333" style="105" customWidth="1"/>
    <col min="13831" max="14075" width="9" style="105" customWidth="1"/>
    <col min="14076" max="14076" width="9.375" style="105" customWidth="1"/>
    <col min="14077" max="14077" width="38.2583333333333" style="105" customWidth="1"/>
    <col min="14078" max="14079" width="9" style="105" customWidth="1"/>
    <col min="14080" max="14080" width="10.375" style="105" customWidth="1"/>
    <col min="14081" max="14083" width="9" style="105" customWidth="1"/>
    <col min="14084" max="14084" width="9.875" style="105" customWidth="1"/>
    <col min="14085" max="14085" width="10.375" style="105" customWidth="1"/>
    <col min="14086" max="14086" width="9.25833333333333" style="105" customWidth="1"/>
    <col min="14087" max="14331" width="9" style="105" customWidth="1"/>
    <col min="14332" max="14332" width="9.375" style="105" customWidth="1"/>
    <col min="14333" max="14333" width="38.2583333333333" style="105" customWidth="1"/>
    <col min="14334" max="14335" width="9" style="105" customWidth="1"/>
    <col min="14336" max="14336" width="10.375" style="105" customWidth="1"/>
    <col min="14337" max="14339" width="9" style="105" customWidth="1"/>
    <col min="14340" max="14340" width="9.875" style="105" customWidth="1"/>
    <col min="14341" max="14341" width="10.375" style="105" customWidth="1"/>
    <col min="14342" max="14342" width="9.25833333333333" style="105" customWidth="1"/>
    <col min="14343" max="14587" width="9" style="105" customWidth="1"/>
    <col min="14588" max="14588" width="9.375" style="105" customWidth="1"/>
    <col min="14589" max="14589" width="38.2583333333333" style="105" customWidth="1"/>
    <col min="14590" max="14591" width="9" style="105" customWidth="1"/>
    <col min="14592" max="14592" width="10.375" style="105" customWidth="1"/>
    <col min="14593" max="14595" width="9" style="105" customWidth="1"/>
    <col min="14596" max="14596" width="9.875" style="105" customWidth="1"/>
    <col min="14597" max="14597" width="10.375" style="105" customWidth="1"/>
    <col min="14598" max="14598" width="9.25833333333333" style="105" customWidth="1"/>
    <col min="14599" max="14843" width="9" style="105" customWidth="1"/>
    <col min="14844" max="14844" width="9.375" style="105" customWidth="1"/>
    <col min="14845" max="14845" width="38.2583333333333" style="105" customWidth="1"/>
    <col min="14846" max="14847" width="9" style="105" customWidth="1"/>
    <col min="14848" max="14848" width="10.375" style="105" customWidth="1"/>
    <col min="14849" max="14851" width="9" style="105" customWidth="1"/>
    <col min="14852" max="14852" width="9.875" style="105" customWidth="1"/>
    <col min="14853" max="14853" width="10.375" style="105" customWidth="1"/>
    <col min="14854" max="14854" width="9.25833333333333" style="105" customWidth="1"/>
    <col min="14855" max="15099" width="9" style="105" customWidth="1"/>
    <col min="15100" max="15100" width="9.375" style="105" customWidth="1"/>
    <col min="15101" max="15101" width="38.2583333333333" style="105" customWidth="1"/>
    <col min="15102" max="15103" width="9" style="105" customWidth="1"/>
    <col min="15104" max="15104" width="10.375" style="105" customWidth="1"/>
    <col min="15105" max="15107" width="9" style="105" customWidth="1"/>
    <col min="15108" max="15108" width="9.875" style="105" customWidth="1"/>
    <col min="15109" max="15109" width="10.375" style="105" customWidth="1"/>
    <col min="15110" max="15110" width="9.25833333333333" style="105" customWidth="1"/>
    <col min="15111" max="15355" width="9" style="105" customWidth="1"/>
    <col min="15356" max="15356" width="9.375" style="105" customWidth="1"/>
    <col min="15357" max="15357" width="38.2583333333333" style="105" customWidth="1"/>
    <col min="15358" max="15359" width="9" style="105" customWidth="1"/>
    <col min="15360" max="15360" width="10.375" style="105" customWidth="1"/>
    <col min="15361" max="15363" width="9" style="105" customWidth="1"/>
    <col min="15364" max="15364" width="9.875" style="105" customWidth="1"/>
    <col min="15365" max="15365" width="10.375" style="105" customWidth="1"/>
    <col min="15366" max="15366" width="9.25833333333333" style="105" customWidth="1"/>
    <col min="15367" max="15611" width="9" style="105" customWidth="1"/>
    <col min="15612" max="15612" width="9.375" style="105" customWidth="1"/>
    <col min="15613" max="15613" width="38.2583333333333" style="105" customWidth="1"/>
    <col min="15614" max="15615" width="9" style="105" customWidth="1"/>
    <col min="15616" max="15616" width="10.375" style="105" customWidth="1"/>
    <col min="15617" max="15619" width="9" style="105" customWidth="1"/>
    <col min="15620" max="15620" width="9.875" style="105" customWidth="1"/>
    <col min="15621" max="15621" width="10.375" style="105" customWidth="1"/>
    <col min="15622" max="15622" width="9.25833333333333" style="105" customWidth="1"/>
    <col min="15623" max="15867" width="9" style="105" customWidth="1"/>
    <col min="15868" max="15868" width="9.375" style="105" customWidth="1"/>
    <col min="15869" max="15869" width="38.2583333333333" style="105" customWidth="1"/>
    <col min="15870" max="15871" width="9" style="105" customWidth="1"/>
    <col min="15872" max="15872" width="10.375" style="105" customWidth="1"/>
    <col min="15873" max="15875" width="9" style="105" customWidth="1"/>
    <col min="15876" max="15876" width="9.875" style="105" customWidth="1"/>
    <col min="15877" max="15877" width="10.375" style="105" customWidth="1"/>
    <col min="15878" max="15878" width="9.25833333333333" style="105" customWidth="1"/>
    <col min="15879" max="16123" width="9" style="105" customWidth="1"/>
    <col min="16124" max="16124" width="9.375" style="105" customWidth="1"/>
    <col min="16125" max="16125" width="38.2583333333333" style="105" customWidth="1"/>
    <col min="16126" max="16127" width="9" style="105" customWidth="1"/>
    <col min="16128" max="16128" width="10.375" style="105" customWidth="1"/>
    <col min="16129" max="16131" width="9" style="105" customWidth="1"/>
    <col min="16132" max="16132" width="9.875" style="105" customWidth="1"/>
    <col min="16133" max="16133" width="10.375" style="105" customWidth="1"/>
    <col min="16134" max="16134" width="9.25833333333333" style="105" customWidth="1"/>
    <col min="16135" max="16383" width="9" style="105" customWidth="1"/>
    <col min="16384" max="16384" width="9" style="105"/>
  </cols>
  <sheetData>
    <row r="1" s="105" customFormat="1" ht="14.25" spans="2:9">
      <c r="B1" s="107" t="s">
        <v>1890</v>
      </c>
      <c r="C1" s="108"/>
      <c r="D1" s="109"/>
      <c r="E1" s="109"/>
      <c r="F1" s="109"/>
      <c r="G1" s="109"/>
      <c r="H1" s="109"/>
      <c r="I1" s="131"/>
    </row>
    <row r="2" s="105" customFormat="1" spans="2:9">
      <c r="B2" s="110" t="s">
        <v>1891</v>
      </c>
      <c r="C2" s="110"/>
      <c r="D2" s="111"/>
      <c r="E2" s="111"/>
      <c r="F2" s="111"/>
      <c r="G2" s="111"/>
      <c r="H2" s="111"/>
      <c r="I2" s="132"/>
    </row>
    <row r="3" s="105" customFormat="1" spans="2:9">
      <c r="B3" s="110"/>
      <c r="C3" s="110"/>
      <c r="D3" s="111"/>
      <c r="E3" s="111"/>
      <c r="F3" s="111"/>
      <c r="G3" s="111"/>
      <c r="H3" s="111"/>
      <c r="I3" s="132"/>
    </row>
    <row r="4" s="105" customFormat="1" ht="14.25" spans="2:9">
      <c r="B4" s="108"/>
      <c r="C4" s="108"/>
      <c r="D4" s="112"/>
      <c r="E4" s="112"/>
      <c r="F4" s="112"/>
      <c r="G4" s="109"/>
      <c r="H4" s="113"/>
      <c r="I4" s="113" t="s">
        <v>1881</v>
      </c>
    </row>
    <row r="5" s="106" customFormat="1" spans="2:9">
      <c r="B5" s="114" t="s">
        <v>1882</v>
      </c>
      <c r="C5" s="115" t="s">
        <v>52</v>
      </c>
      <c r="D5" s="115" t="s">
        <v>6</v>
      </c>
      <c r="E5" s="115"/>
      <c r="F5" s="115"/>
      <c r="G5" s="115"/>
      <c r="H5" s="115"/>
      <c r="I5" s="133"/>
    </row>
    <row r="6" s="106" customFormat="1" customHeight="1" spans="2:9">
      <c r="B6" s="114"/>
      <c r="C6" s="115"/>
      <c r="D6" s="114" t="s">
        <v>8</v>
      </c>
      <c r="E6" s="116" t="s">
        <v>1516</v>
      </c>
      <c r="F6" s="115" t="s">
        <v>7</v>
      </c>
      <c r="G6" s="115" t="s">
        <v>10</v>
      </c>
      <c r="H6" s="115" t="s">
        <v>53</v>
      </c>
      <c r="I6" s="133"/>
    </row>
    <row r="7" s="106" customFormat="1" spans="2:9">
      <c r="B7" s="114"/>
      <c r="C7" s="115"/>
      <c r="D7" s="114"/>
      <c r="E7" s="117"/>
      <c r="F7" s="115"/>
      <c r="G7" s="115"/>
      <c r="H7" s="118" t="s">
        <v>12</v>
      </c>
      <c r="I7" s="134" t="s">
        <v>13</v>
      </c>
    </row>
    <row r="8" s="105" customFormat="1" ht="15.95" customHeight="1" spans="2:9">
      <c r="B8" s="119" t="s">
        <v>1892</v>
      </c>
      <c r="C8" s="120">
        <f t="shared" ref="C8:F8" si="0">C9</f>
        <v>1972534</v>
      </c>
      <c r="D8" s="120">
        <f t="shared" si="0"/>
        <v>10773807</v>
      </c>
      <c r="E8" s="120">
        <f t="shared" si="0"/>
        <v>10597828.71</v>
      </c>
      <c r="F8" s="120">
        <f t="shared" si="0"/>
        <v>3708588.41</v>
      </c>
      <c r="G8" s="121">
        <f t="shared" ref="G8:G13" si="1">F8/E8</f>
        <v>0.349938512074706</v>
      </c>
      <c r="H8" s="120">
        <f>F8-C8</f>
        <v>1736054.41</v>
      </c>
      <c r="I8" s="121">
        <f t="shared" ref="I8:I12" si="2">H8/C8</f>
        <v>0.880113807924223</v>
      </c>
    </row>
    <row r="9" s="105" customFormat="1" ht="15.95" customHeight="1" spans="1:9">
      <c r="A9" s="105">
        <v>22301</v>
      </c>
      <c r="B9" s="122" t="s">
        <v>1893</v>
      </c>
      <c r="C9" s="123">
        <f t="shared" ref="C9:F9" si="3">C12+C15</f>
        <v>1972534</v>
      </c>
      <c r="D9" s="123">
        <f t="shared" si="3"/>
        <v>10773807</v>
      </c>
      <c r="E9" s="123">
        <f t="shared" si="3"/>
        <v>10597828.71</v>
      </c>
      <c r="F9" s="123">
        <f t="shared" si="3"/>
        <v>3708588.41</v>
      </c>
      <c r="G9" s="124">
        <f t="shared" si="1"/>
        <v>0.349938512074706</v>
      </c>
      <c r="H9" s="123">
        <f>F9-C9</f>
        <v>1736054.41</v>
      </c>
      <c r="I9" s="124">
        <f t="shared" si="2"/>
        <v>0.880113807924223</v>
      </c>
    </row>
    <row r="10" s="105" customFormat="1" ht="15.95" customHeight="1" spans="1:9">
      <c r="A10" s="105">
        <v>2230102</v>
      </c>
      <c r="B10" s="122" t="s">
        <v>1894</v>
      </c>
      <c r="C10" s="123"/>
      <c r="D10" s="123"/>
      <c r="E10" s="123"/>
      <c r="F10" s="123"/>
      <c r="G10" s="124"/>
      <c r="H10" s="123"/>
      <c r="I10" s="124"/>
    </row>
    <row r="11" s="105" customFormat="1" ht="15.95" customHeight="1" spans="1:9">
      <c r="A11" s="105">
        <v>2230103</v>
      </c>
      <c r="B11" s="122" t="s">
        <v>1895</v>
      </c>
      <c r="C11" s="123"/>
      <c r="D11" s="123"/>
      <c r="E11" s="123"/>
      <c r="F11" s="123"/>
      <c r="G11" s="124"/>
      <c r="H11" s="123"/>
      <c r="I11" s="124"/>
    </row>
    <row r="12" s="105" customFormat="1" ht="15.95" customHeight="1" spans="1:9">
      <c r="A12" s="105">
        <v>2230105</v>
      </c>
      <c r="B12" s="122" t="s">
        <v>1896</v>
      </c>
      <c r="C12" s="123">
        <v>1839691</v>
      </c>
      <c r="D12" s="123">
        <v>10670450</v>
      </c>
      <c r="E12" s="123">
        <v>8728533.71</v>
      </c>
      <c r="F12" s="123">
        <v>3633293.41</v>
      </c>
      <c r="G12" s="124">
        <f t="shared" si="1"/>
        <v>0.416254726247715</v>
      </c>
      <c r="H12" s="123">
        <f>F12-C12</f>
        <v>1793602.41</v>
      </c>
      <c r="I12" s="124">
        <f t="shared" si="2"/>
        <v>0.974947646099264</v>
      </c>
    </row>
    <row r="13" s="105" customFormat="1" ht="15.95" customHeight="1" spans="1:9">
      <c r="A13" s="105">
        <v>2230106</v>
      </c>
      <c r="B13" s="122" t="s">
        <v>1897</v>
      </c>
      <c r="C13" s="123"/>
      <c r="D13" s="123"/>
      <c r="E13" s="123"/>
      <c r="F13" s="123"/>
      <c r="G13" s="124"/>
      <c r="H13" s="123"/>
      <c r="I13" s="124"/>
    </row>
    <row r="14" s="105" customFormat="1" ht="15.95" customHeight="1" spans="1:9">
      <c r="A14" s="105">
        <v>2230107</v>
      </c>
      <c r="B14" s="122" t="s">
        <v>1898</v>
      </c>
      <c r="C14" s="123"/>
      <c r="D14" s="123"/>
      <c r="E14" s="123"/>
      <c r="F14" s="123"/>
      <c r="G14" s="124"/>
      <c r="H14" s="123"/>
      <c r="I14" s="124"/>
    </row>
    <row r="15" s="105" customFormat="1" ht="15.95" customHeight="1" spans="1:9">
      <c r="A15" s="105">
        <v>2230199</v>
      </c>
      <c r="B15" s="122" t="s">
        <v>1899</v>
      </c>
      <c r="C15" s="123">
        <v>132843</v>
      </c>
      <c r="D15" s="123">
        <v>103357</v>
      </c>
      <c r="E15" s="123">
        <v>1869295</v>
      </c>
      <c r="F15" s="123">
        <v>75295</v>
      </c>
      <c r="G15" s="124">
        <f>F15/E15</f>
        <v>0.040279891616893</v>
      </c>
      <c r="H15" s="123">
        <f>F15-C15</f>
        <v>-57548</v>
      </c>
      <c r="I15" s="124">
        <f>H15/C15</f>
        <v>-0.433203104416492</v>
      </c>
    </row>
    <row r="16" s="105" customFormat="1" ht="15.95" customHeight="1" spans="2:9">
      <c r="B16" s="122" t="s">
        <v>1900</v>
      </c>
      <c r="C16" s="123"/>
      <c r="D16" s="123"/>
      <c r="E16" s="123"/>
      <c r="F16" s="123"/>
      <c r="G16" s="124"/>
      <c r="H16" s="123"/>
      <c r="I16" s="124"/>
    </row>
    <row r="17" s="105" customFormat="1" ht="15.95" customHeight="1" spans="2:9">
      <c r="B17" s="122" t="s">
        <v>1901</v>
      </c>
      <c r="C17" s="123"/>
      <c r="D17" s="123"/>
      <c r="E17" s="123"/>
      <c r="F17" s="123"/>
      <c r="G17" s="124"/>
      <c r="H17" s="123"/>
      <c r="I17" s="124"/>
    </row>
    <row r="18" s="105" customFormat="1" ht="15.95" customHeight="1" spans="2:9">
      <c r="B18" s="122" t="s">
        <v>1902</v>
      </c>
      <c r="C18" s="123"/>
      <c r="D18" s="123"/>
      <c r="E18" s="123"/>
      <c r="F18" s="123"/>
      <c r="G18" s="124"/>
      <c r="H18" s="123"/>
      <c r="I18" s="124"/>
    </row>
    <row r="19" s="105" customFormat="1" ht="15.95" customHeight="1" spans="2:9">
      <c r="B19" s="122" t="s">
        <v>1903</v>
      </c>
      <c r="C19" s="123"/>
      <c r="D19" s="123"/>
      <c r="E19" s="123"/>
      <c r="F19" s="123"/>
      <c r="G19" s="124"/>
      <c r="H19" s="123"/>
      <c r="I19" s="124"/>
    </row>
    <row r="20" s="105" customFormat="1" ht="15.95" customHeight="1" spans="2:9">
      <c r="B20" s="122" t="s">
        <v>1904</v>
      </c>
      <c r="C20" s="123"/>
      <c r="D20" s="123"/>
      <c r="E20" s="123"/>
      <c r="F20" s="123"/>
      <c r="G20" s="124"/>
      <c r="H20" s="123"/>
      <c r="I20" s="124"/>
    </row>
    <row r="21" s="105" customFormat="1" ht="15.95" customHeight="1" spans="2:9">
      <c r="B21" s="122" t="s">
        <v>1905</v>
      </c>
      <c r="C21" s="123"/>
      <c r="D21" s="123"/>
      <c r="E21" s="123"/>
      <c r="F21" s="123"/>
      <c r="G21" s="124"/>
      <c r="H21" s="123"/>
      <c r="I21" s="124"/>
    </row>
    <row r="22" s="105" customFormat="1" ht="15.95" customHeight="1" spans="2:9">
      <c r="B22" s="122" t="s">
        <v>1906</v>
      </c>
      <c r="C22" s="123"/>
      <c r="D22" s="123"/>
      <c r="E22" s="123"/>
      <c r="F22" s="123"/>
      <c r="G22" s="124"/>
      <c r="H22" s="123"/>
      <c r="I22" s="124"/>
    </row>
    <row r="23" s="105" customFormat="1" ht="15.95" customHeight="1" spans="2:9">
      <c r="B23" s="122" t="s">
        <v>1907</v>
      </c>
      <c r="C23" s="123"/>
      <c r="D23" s="123"/>
      <c r="E23" s="123"/>
      <c r="F23" s="123"/>
      <c r="G23" s="124"/>
      <c r="H23" s="123"/>
      <c r="I23" s="124"/>
    </row>
    <row r="24" s="105" customFormat="1" ht="15.95" customHeight="1" spans="2:9">
      <c r="B24" s="122" t="s">
        <v>1908</v>
      </c>
      <c r="C24" s="123"/>
      <c r="D24" s="123"/>
      <c r="E24" s="123"/>
      <c r="F24" s="123"/>
      <c r="G24" s="124"/>
      <c r="H24" s="123"/>
      <c r="I24" s="124"/>
    </row>
    <row r="25" s="105" customFormat="1" ht="15.95" customHeight="1" spans="2:9">
      <c r="B25" s="122" t="s">
        <v>1909</v>
      </c>
      <c r="C25" s="123"/>
      <c r="D25" s="123"/>
      <c r="E25" s="123"/>
      <c r="F25" s="123"/>
      <c r="G25" s="124"/>
      <c r="H25" s="123"/>
      <c r="I25" s="124"/>
    </row>
    <row r="26" s="105" customFormat="1" ht="15.95" customHeight="1" spans="2:9">
      <c r="B26" s="122" t="s">
        <v>1910</v>
      </c>
      <c r="C26" s="123"/>
      <c r="D26" s="123"/>
      <c r="E26" s="123"/>
      <c r="F26" s="123"/>
      <c r="G26" s="124"/>
      <c r="H26" s="123"/>
      <c r="I26" s="124"/>
    </row>
    <row r="27" s="105" customFormat="1" ht="15.95" customHeight="1" spans="2:9">
      <c r="B27" s="125" t="s">
        <v>1085</v>
      </c>
      <c r="C27" s="126">
        <v>1854309</v>
      </c>
      <c r="D27" s="126">
        <v>0</v>
      </c>
      <c r="E27" s="126">
        <v>1969978.29</v>
      </c>
      <c r="F27" s="126">
        <v>1854309</v>
      </c>
      <c r="G27" s="127">
        <f>F27/E27</f>
        <v>0.941283977297029</v>
      </c>
      <c r="H27" s="126">
        <f>F27-C27</f>
        <v>0</v>
      </c>
      <c r="I27" s="130">
        <f>H27/C27</f>
        <v>0</v>
      </c>
    </row>
    <row r="28" s="105" customFormat="1" ht="15.95" customHeight="1" spans="2:9">
      <c r="B28" s="119" t="s">
        <v>1088</v>
      </c>
      <c r="C28" s="128">
        <v>7231307</v>
      </c>
      <c r="D28" s="128">
        <v>0</v>
      </c>
      <c r="E28" s="128">
        <v>0</v>
      </c>
      <c r="F28" s="128">
        <v>8477779.59</v>
      </c>
      <c r="G28" s="127"/>
      <c r="H28" s="128">
        <f>F28-C28</f>
        <v>1246472.59</v>
      </c>
      <c r="I28" s="130">
        <f>H28/C28</f>
        <v>0.172371687441841</v>
      </c>
    </row>
    <row r="29" s="105" customFormat="1" ht="15.95" customHeight="1" spans="2:9">
      <c r="B29" s="129" t="s">
        <v>1091</v>
      </c>
      <c r="C29" s="128">
        <f>C8+C27+C28</f>
        <v>11058150</v>
      </c>
      <c r="D29" s="128">
        <f>D8+D27+D28</f>
        <v>10773807</v>
      </c>
      <c r="E29" s="128">
        <f>E8+E27+E28</f>
        <v>12567807</v>
      </c>
      <c r="F29" s="128">
        <f>F8+F27+F28</f>
        <v>14040677</v>
      </c>
      <c r="G29" s="130">
        <f>F29/E29</f>
        <v>1.11719387479454</v>
      </c>
      <c r="H29" s="128">
        <f>F29-C29</f>
        <v>2982527</v>
      </c>
      <c r="I29" s="130">
        <f>H29/C29</f>
        <v>0.269713017095988</v>
      </c>
    </row>
  </sheetData>
  <mergeCells count="9">
    <mergeCell ref="D5:I5"/>
    <mergeCell ref="H6:I6"/>
    <mergeCell ref="B5:B7"/>
    <mergeCell ref="C5:C7"/>
    <mergeCell ref="D6:D7"/>
    <mergeCell ref="E6:E7"/>
    <mergeCell ref="F6:F7"/>
    <mergeCell ref="G6:G7"/>
    <mergeCell ref="B2:I3"/>
  </mergeCells>
  <printOptions horizontalCentered="1"/>
  <pageMargins left="0.708333333333333" right="0.708333333333333" top="0.747916666666667" bottom="0.747916666666667" header="0.314583333333333" footer="0.314583333333333"/>
  <pageSetup paperSize="9" scale="91" firstPageNumber="139" fitToHeight="0" orientation="landscape" useFirstPageNumber="1" horizontalDpi="600"/>
  <headerFooter>
    <oddFooter>&amp;R-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topLeftCell="B1" workbookViewId="0">
      <selection activeCell="L31" sqref="L31"/>
    </sheetView>
  </sheetViews>
  <sheetFormatPr defaultColWidth="9" defaultRowHeight="13.5"/>
  <cols>
    <col min="1" max="1" width="9.375" style="105" hidden="1" customWidth="1"/>
    <col min="2" max="2" width="51.625" style="105" customWidth="1"/>
    <col min="3" max="3" width="14.5" style="105" customWidth="1"/>
    <col min="4" max="4" width="13.625" style="106" customWidth="1"/>
    <col min="5" max="5" width="13.2583333333333" style="106" customWidth="1"/>
    <col min="6" max="6" width="14.7583333333333" style="106" customWidth="1"/>
    <col min="7" max="7" width="11.375" style="106" customWidth="1"/>
    <col min="8" max="8" width="14.125" style="106" customWidth="1"/>
    <col min="9" max="9" width="12.875" style="106" customWidth="1"/>
    <col min="10" max="251" width="9" style="105" customWidth="1"/>
    <col min="252" max="252" width="9.375" style="105" customWidth="1"/>
    <col min="253" max="253" width="38.2583333333333" style="105" customWidth="1"/>
    <col min="254" max="255" width="9" style="105" customWidth="1"/>
    <col min="256" max="256" width="10.375" style="105" customWidth="1"/>
    <col min="257" max="259" width="9" style="105" customWidth="1"/>
    <col min="260" max="260" width="9.875" style="105" customWidth="1"/>
    <col min="261" max="261" width="10.375" style="105" customWidth="1"/>
    <col min="262" max="262" width="9.25833333333333" style="105" customWidth="1"/>
    <col min="263" max="507" width="9" style="105" customWidth="1"/>
    <col min="508" max="508" width="9.375" style="105" customWidth="1"/>
    <col min="509" max="509" width="38.2583333333333" style="105" customWidth="1"/>
    <col min="510" max="511" width="9" style="105" customWidth="1"/>
    <col min="512" max="512" width="10.375" style="105" customWidth="1"/>
    <col min="513" max="515" width="9" style="105" customWidth="1"/>
    <col min="516" max="516" width="9.875" style="105" customWidth="1"/>
    <col min="517" max="517" width="10.375" style="105" customWidth="1"/>
    <col min="518" max="518" width="9.25833333333333" style="105" customWidth="1"/>
    <col min="519" max="763" width="9" style="105" customWidth="1"/>
    <col min="764" max="764" width="9.375" style="105" customWidth="1"/>
    <col min="765" max="765" width="38.2583333333333" style="105" customWidth="1"/>
    <col min="766" max="767" width="9" style="105" customWidth="1"/>
    <col min="768" max="768" width="10.375" style="105" customWidth="1"/>
    <col min="769" max="771" width="9" style="105" customWidth="1"/>
    <col min="772" max="772" width="9.875" style="105" customWidth="1"/>
    <col min="773" max="773" width="10.375" style="105" customWidth="1"/>
    <col min="774" max="774" width="9.25833333333333" style="105" customWidth="1"/>
    <col min="775" max="1019" width="9" style="105" customWidth="1"/>
    <col min="1020" max="1020" width="9.375" style="105" customWidth="1"/>
    <col min="1021" max="1021" width="38.2583333333333" style="105" customWidth="1"/>
    <col min="1022" max="1023" width="9" style="105" customWidth="1"/>
    <col min="1024" max="1024" width="10.375" style="105" customWidth="1"/>
    <col min="1025" max="1027" width="9" style="105" customWidth="1"/>
    <col min="1028" max="1028" width="9.875" style="105" customWidth="1"/>
    <col min="1029" max="1029" width="10.375" style="105" customWidth="1"/>
    <col min="1030" max="1030" width="9.25833333333333" style="105" customWidth="1"/>
    <col min="1031" max="1275" width="9" style="105" customWidth="1"/>
    <col min="1276" max="1276" width="9.375" style="105" customWidth="1"/>
    <col min="1277" max="1277" width="38.2583333333333" style="105" customWidth="1"/>
    <col min="1278" max="1279" width="9" style="105" customWidth="1"/>
    <col min="1280" max="1280" width="10.375" style="105" customWidth="1"/>
    <col min="1281" max="1283" width="9" style="105" customWidth="1"/>
    <col min="1284" max="1284" width="9.875" style="105" customWidth="1"/>
    <col min="1285" max="1285" width="10.375" style="105" customWidth="1"/>
    <col min="1286" max="1286" width="9.25833333333333" style="105" customWidth="1"/>
    <col min="1287" max="1531" width="9" style="105" customWidth="1"/>
    <col min="1532" max="1532" width="9.375" style="105" customWidth="1"/>
    <col min="1533" max="1533" width="38.2583333333333" style="105" customWidth="1"/>
    <col min="1534" max="1535" width="9" style="105" customWidth="1"/>
    <col min="1536" max="1536" width="10.375" style="105" customWidth="1"/>
    <col min="1537" max="1539" width="9" style="105" customWidth="1"/>
    <col min="1540" max="1540" width="9.875" style="105" customWidth="1"/>
    <col min="1541" max="1541" width="10.375" style="105" customWidth="1"/>
    <col min="1542" max="1542" width="9.25833333333333" style="105" customWidth="1"/>
    <col min="1543" max="1787" width="9" style="105" customWidth="1"/>
    <col min="1788" max="1788" width="9.375" style="105" customWidth="1"/>
    <col min="1789" max="1789" width="38.2583333333333" style="105" customWidth="1"/>
    <col min="1790" max="1791" width="9" style="105" customWidth="1"/>
    <col min="1792" max="1792" width="10.375" style="105" customWidth="1"/>
    <col min="1793" max="1795" width="9" style="105" customWidth="1"/>
    <col min="1796" max="1796" width="9.875" style="105" customWidth="1"/>
    <col min="1797" max="1797" width="10.375" style="105" customWidth="1"/>
    <col min="1798" max="1798" width="9.25833333333333" style="105" customWidth="1"/>
    <col min="1799" max="2043" width="9" style="105" customWidth="1"/>
    <col min="2044" max="2044" width="9.375" style="105" customWidth="1"/>
    <col min="2045" max="2045" width="38.2583333333333" style="105" customWidth="1"/>
    <col min="2046" max="2047" width="9" style="105" customWidth="1"/>
    <col min="2048" max="2048" width="10.375" style="105" customWidth="1"/>
    <col min="2049" max="2051" width="9" style="105" customWidth="1"/>
    <col min="2052" max="2052" width="9.875" style="105" customWidth="1"/>
    <col min="2053" max="2053" width="10.375" style="105" customWidth="1"/>
    <col min="2054" max="2054" width="9.25833333333333" style="105" customWidth="1"/>
    <col min="2055" max="2299" width="9" style="105" customWidth="1"/>
    <col min="2300" max="2300" width="9.375" style="105" customWidth="1"/>
    <col min="2301" max="2301" width="38.2583333333333" style="105" customWidth="1"/>
    <col min="2302" max="2303" width="9" style="105" customWidth="1"/>
    <col min="2304" max="2304" width="10.375" style="105" customWidth="1"/>
    <col min="2305" max="2307" width="9" style="105" customWidth="1"/>
    <col min="2308" max="2308" width="9.875" style="105" customWidth="1"/>
    <col min="2309" max="2309" width="10.375" style="105" customWidth="1"/>
    <col min="2310" max="2310" width="9.25833333333333" style="105" customWidth="1"/>
    <col min="2311" max="2555" width="9" style="105" customWidth="1"/>
    <col min="2556" max="2556" width="9.375" style="105" customWidth="1"/>
    <col min="2557" max="2557" width="38.2583333333333" style="105" customWidth="1"/>
    <col min="2558" max="2559" width="9" style="105" customWidth="1"/>
    <col min="2560" max="2560" width="10.375" style="105" customWidth="1"/>
    <col min="2561" max="2563" width="9" style="105" customWidth="1"/>
    <col min="2564" max="2564" width="9.875" style="105" customWidth="1"/>
    <col min="2565" max="2565" width="10.375" style="105" customWidth="1"/>
    <col min="2566" max="2566" width="9.25833333333333" style="105" customWidth="1"/>
    <col min="2567" max="2811" width="9" style="105" customWidth="1"/>
    <col min="2812" max="2812" width="9.375" style="105" customWidth="1"/>
    <col min="2813" max="2813" width="38.2583333333333" style="105" customWidth="1"/>
    <col min="2814" max="2815" width="9" style="105" customWidth="1"/>
    <col min="2816" max="2816" width="10.375" style="105" customWidth="1"/>
    <col min="2817" max="2819" width="9" style="105" customWidth="1"/>
    <col min="2820" max="2820" width="9.875" style="105" customWidth="1"/>
    <col min="2821" max="2821" width="10.375" style="105" customWidth="1"/>
    <col min="2822" max="2822" width="9.25833333333333" style="105" customWidth="1"/>
    <col min="2823" max="3067" width="9" style="105" customWidth="1"/>
    <col min="3068" max="3068" width="9.375" style="105" customWidth="1"/>
    <col min="3069" max="3069" width="38.2583333333333" style="105" customWidth="1"/>
    <col min="3070" max="3071" width="9" style="105" customWidth="1"/>
    <col min="3072" max="3072" width="10.375" style="105" customWidth="1"/>
    <col min="3073" max="3075" width="9" style="105" customWidth="1"/>
    <col min="3076" max="3076" width="9.875" style="105" customWidth="1"/>
    <col min="3077" max="3077" width="10.375" style="105" customWidth="1"/>
    <col min="3078" max="3078" width="9.25833333333333" style="105" customWidth="1"/>
    <col min="3079" max="3323" width="9" style="105" customWidth="1"/>
    <col min="3324" max="3324" width="9.375" style="105" customWidth="1"/>
    <col min="3325" max="3325" width="38.2583333333333" style="105" customWidth="1"/>
    <col min="3326" max="3327" width="9" style="105" customWidth="1"/>
    <col min="3328" max="3328" width="10.375" style="105" customWidth="1"/>
    <col min="3329" max="3331" width="9" style="105" customWidth="1"/>
    <col min="3332" max="3332" width="9.875" style="105" customWidth="1"/>
    <col min="3333" max="3333" width="10.375" style="105" customWidth="1"/>
    <col min="3334" max="3334" width="9.25833333333333" style="105" customWidth="1"/>
    <col min="3335" max="3579" width="9" style="105" customWidth="1"/>
    <col min="3580" max="3580" width="9.375" style="105" customWidth="1"/>
    <col min="3581" max="3581" width="38.2583333333333" style="105" customWidth="1"/>
    <col min="3582" max="3583" width="9" style="105" customWidth="1"/>
    <col min="3584" max="3584" width="10.375" style="105" customWidth="1"/>
    <col min="3585" max="3587" width="9" style="105" customWidth="1"/>
    <col min="3588" max="3588" width="9.875" style="105" customWidth="1"/>
    <col min="3589" max="3589" width="10.375" style="105" customWidth="1"/>
    <col min="3590" max="3590" width="9.25833333333333" style="105" customWidth="1"/>
    <col min="3591" max="3835" width="9" style="105" customWidth="1"/>
    <col min="3836" max="3836" width="9.375" style="105" customWidth="1"/>
    <col min="3837" max="3837" width="38.2583333333333" style="105" customWidth="1"/>
    <col min="3838" max="3839" width="9" style="105" customWidth="1"/>
    <col min="3840" max="3840" width="10.375" style="105" customWidth="1"/>
    <col min="3841" max="3843" width="9" style="105" customWidth="1"/>
    <col min="3844" max="3844" width="9.875" style="105" customWidth="1"/>
    <col min="3845" max="3845" width="10.375" style="105" customWidth="1"/>
    <col min="3846" max="3846" width="9.25833333333333" style="105" customWidth="1"/>
    <col min="3847" max="4091" width="9" style="105" customWidth="1"/>
    <col min="4092" max="4092" width="9.375" style="105" customWidth="1"/>
    <col min="4093" max="4093" width="38.2583333333333" style="105" customWidth="1"/>
    <col min="4094" max="4095" width="9" style="105" customWidth="1"/>
    <col min="4096" max="4096" width="10.375" style="105" customWidth="1"/>
    <col min="4097" max="4099" width="9" style="105" customWidth="1"/>
    <col min="4100" max="4100" width="9.875" style="105" customWidth="1"/>
    <col min="4101" max="4101" width="10.375" style="105" customWidth="1"/>
    <col min="4102" max="4102" width="9.25833333333333" style="105" customWidth="1"/>
    <col min="4103" max="4347" width="9" style="105" customWidth="1"/>
    <col min="4348" max="4348" width="9.375" style="105" customWidth="1"/>
    <col min="4349" max="4349" width="38.2583333333333" style="105" customWidth="1"/>
    <col min="4350" max="4351" width="9" style="105" customWidth="1"/>
    <col min="4352" max="4352" width="10.375" style="105" customWidth="1"/>
    <col min="4353" max="4355" width="9" style="105" customWidth="1"/>
    <col min="4356" max="4356" width="9.875" style="105" customWidth="1"/>
    <col min="4357" max="4357" width="10.375" style="105" customWidth="1"/>
    <col min="4358" max="4358" width="9.25833333333333" style="105" customWidth="1"/>
    <col min="4359" max="4603" width="9" style="105" customWidth="1"/>
    <col min="4604" max="4604" width="9.375" style="105" customWidth="1"/>
    <col min="4605" max="4605" width="38.2583333333333" style="105" customWidth="1"/>
    <col min="4606" max="4607" width="9" style="105" customWidth="1"/>
    <col min="4608" max="4608" width="10.375" style="105" customWidth="1"/>
    <col min="4609" max="4611" width="9" style="105" customWidth="1"/>
    <col min="4612" max="4612" width="9.875" style="105" customWidth="1"/>
    <col min="4613" max="4613" width="10.375" style="105" customWidth="1"/>
    <col min="4614" max="4614" width="9.25833333333333" style="105" customWidth="1"/>
    <col min="4615" max="4859" width="9" style="105" customWidth="1"/>
    <col min="4860" max="4860" width="9.375" style="105" customWidth="1"/>
    <col min="4861" max="4861" width="38.2583333333333" style="105" customWidth="1"/>
    <col min="4862" max="4863" width="9" style="105" customWidth="1"/>
    <col min="4864" max="4864" width="10.375" style="105" customWidth="1"/>
    <col min="4865" max="4867" width="9" style="105" customWidth="1"/>
    <col min="4868" max="4868" width="9.875" style="105" customWidth="1"/>
    <col min="4869" max="4869" width="10.375" style="105" customWidth="1"/>
    <col min="4870" max="4870" width="9.25833333333333" style="105" customWidth="1"/>
    <col min="4871" max="5115" width="9" style="105" customWidth="1"/>
    <col min="5116" max="5116" width="9.375" style="105" customWidth="1"/>
    <col min="5117" max="5117" width="38.2583333333333" style="105" customWidth="1"/>
    <col min="5118" max="5119" width="9" style="105" customWidth="1"/>
    <col min="5120" max="5120" width="10.375" style="105" customWidth="1"/>
    <col min="5121" max="5123" width="9" style="105" customWidth="1"/>
    <col min="5124" max="5124" width="9.875" style="105" customWidth="1"/>
    <col min="5125" max="5125" width="10.375" style="105" customWidth="1"/>
    <col min="5126" max="5126" width="9.25833333333333" style="105" customWidth="1"/>
    <col min="5127" max="5371" width="9" style="105" customWidth="1"/>
    <col min="5372" max="5372" width="9.375" style="105" customWidth="1"/>
    <col min="5373" max="5373" width="38.2583333333333" style="105" customWidth="1"/>
    <col min="5374" max="5375" width="9" style="105" customWidth="1"/>
    <col min="5376" max="5376" width="10.375" style="105" customWidth="1"/>
    <col min="5377" max="5379" width="9" style="105" customWidth="1"/>
    <col min="5380" max="5380" width="9.875" style="105" customWidth="1"/>
    <col min="5381" max="5381" width="10.375" style="105" customWidth="1"/>
    <col min="5382" max="5382" width="9.25833333333333" style="105" customWidth="1"/>
    <col min="5383" max="5627" width="9" style="105" customWidth="1"/>
    <col min="5628" max="5628" width="9.375" style="105" customWidth="1"/>
    <col min="5629" max="5629" width="38.2583333333333" style="105" customWidth="1"/>
    <col min="5630" max="5631" width="9" style="105" customWidth="1"/>
    <col min="5632" max="5632" width="10.375" style="105" customWidth="1"/>
    <col min="5633" max="5635" width="9" style="105" customWidth="1"/>
    <col min="5636" max="5636" width="9.875" style="105" customWidth="1"/>
    <col min="5637" max="5637" width="10.375" style="105" customWidth="1"/>
    <col min="5638" max="5638" width="9.25833333333333" style="105" customWidth="1"/>
    <col min="5639" max="5883" width="9" style="105" customWidth="1"/>
    <col min="5884" max="5884" width="9.375" style="105" customWidth="1"/>
    <col min="5885" max="5885" width="38.2583333333333" style="105" customWidth="1"/>
    <col min="5886" max="5887" width="9" style="105" customWidth="1"/>
    <col min="5888" max="5888" width="10.375" style="105" customWidth="1"/>
    <col min="5889" max="5891" width="9" style="105" customWidth="1"/>
    <col min="5892" max="5892" width="9.875" style="105" customWidth="1"/>
    <col min="5893" max="5893" width="10.375" style="105" customWidth="1"/>
    <col min="5894" max="5894" width="9.25833333333333" style="105" customWidth="1"/>
    <col min="5895" max="6139" width="9" style="105" customWidth="1"/>
    <col min="6140" max="6140" width="9.375" style="105" customWidth="1"/>
    <col min="6141" max="6141" width="38.2583333333333" style="105" customWidth="1"/>
    <col min="6142" max="6143" width="9" style="105" customWidth="1"/>
    <col min="6144" max="6144" width="10.375" style="105" customWidth="1"/>
    <col min="6145" max="6147" width="9" style="105" customWidth="1"/>
    <col min="6148" max="6148" width="9.875" style="105" customWidth="1"/>
    <col min="6149" max="6149" width="10.375" style="105" customWidth="1"/>
    <col min="6150" max="6150" width="9.25833333333333" style="105" customWidth="1"/>
    <col min="6151" max="6395" width="9" style="105" customWidth="1"/>
    <col min="6396" max="6396" width="9.375" style="105" customWidth="1"/>
    <col min="6397" max="6397" width="38.2583333333333" style="105" customWidth="1"/>
    <col min="6398" max="6399" width="9" style="105" customWidth="1"/>
    <col min="6400" max="6400" width="10.375" style="105" customWidth="1"/>
    <col min="6401" max="6403" width="9" style="105" customWidth="1"/>
    <col min="6404" max="6404" width="9.875" style="105" customWidth="1"/>
    <col min="6405" max="6405" width="10.375" style="105" customWidth="1"/>
    <col min="6406" max="6406" width="9.25833333333333" style="105" customWidth="1"/>
    <col min="6407" max="6651" width="9" style="105" customWidth="1"/>
    <col min="6652" max="6652" width="9.375" style="105" customWidth="1"/>
    <col min="6653" max="6653" width="38.2583333333333" style="105" customWidth="1"/>
    <col min="6654" max="6655" width="9" style="105" customWidth="1"/>
    <col min="6656" max="6656" width="10.375" style="105" customWidth="1"/>
    <col min="6657" max="6659" width="9" style="105" customWidth="1"/>
    <col min="6660" max="6660" width="9.875" style="105" customWidth="1"/>
    <col min="6661" max="6661" width="10.375" style="105" customWidth="1"/>
    <col min="6662" max="6662" width="9.25833333333333" style="105" customWidth="1"/>
    <col min="6663" max="6907" width="9" style="105" customWidth="1"/>
    <col min="6908" max="6908" width="9.375" style="105" customWidth="1"/>
    <col min="6909" max="6909" width="38.2583333333333" style="105" customWidth="1"/>
    <col min="6910" max="6911" width="9" style="105" customWidth="1"/>
    <col min="6912" max="6912" width="10.375" style="105" customWidth="1"/>
    <col min="6913" max="6915" width="9" style="105" customWidth="1"/>
    <col min="6916" max="6916" width="9.875" style="105" customWidth="1"/>
    <col min="6917" max="6917" width="10.375" style="105" customWidth="1"/>
    <col min="6918" max="6918" width="9.25833333333333" style="105" customWidth="1"/>
    <col min="6919" max="7163" width="9" style="105" customWidth="1"/>
    <col min="7164" max="7164" width="9.375" style="105" customWidth="1"/>
    <col min="7165" max="7165" width="38.2583333333333" style="105" customWidth="1"/>
    <col min="7166" max="7167" width="9" style="105" customWidth="1"/>
    <col min="7168" max="7168" width="10.375" style="105" customWidth="1"/>
    <col min="7169" max="7171" width="9" style="105" customWidth="1"/>
    <col min="7172" max="7172" width="9.875" style="105" customWidth="1"/>
    <col min="7173" max="7173" width="10.375" style="105" customWidth="1"/>
    <col min="7174" max="7174" width="9.25833333333333" style="105" customWidth="1"/>
    <col min="7175" max="7419" width="9" style="105" customWidth="1"/>
    <col min="7420" max="7420" width="9.375" style="105" customWidth="1"/>
    <col min="7421" max="7421" width="38.2583333333333" style="105" customWidth="1"/>
    <col min="7422" max="7423" width="9" style="105" customWidth="1"/>
    <col min="7424" max="7424" width="10.375" style="105" customWidth="1"/>
    <col min="7425" max="7427" width="9" style="105" customWidth="1"/>
    <col min="7428" max="7428" width="9.875" style="105" customWidth="1"/>
    <col min="7429" max="7429" width="10.375" style="105" customWidth="1"/>
    <col min="7430" max="7430" width="9.25833333333333" style="105" customWidth="1"/>
    <col min="7431" max="7675" width="9" style="105" customWidth="1"/>
    <col min="7676" max="7676" width="9.375" style="105" customWidth="1"/>
    <col min="7677" max="7677" width="38.2583333333333" style="105" customWidth="1"/>
    <col min="7678" max="7679" width="9" style="105" customWidth="1"/>
    <col min="7680" max="7680" width="10.375" style="105" customWidth="1"/>
    <col min="7681" max="7683" width="9" style="105" customWidth="1"/>
    <col min="7684" max="7684" width="9.875" style="105" customWidth="1"/>
    <col min="7685" max="7685" width="10.375" style="105" customWidth="1"/>
    <col min="7686" max="7686" width="9.25833333333333" style="105" customWidth="1"/>
    <col min="7687" max="7931" width="9" style="105" customWidth="1"/>
    <col min="7932" max="7932" width="9.375" style="105" customWidth="1"/>
    <col min="7933" max="7933" width="38.2583333333333" style="105" customWidth="1"/>
    <col min="7934" max="7935" width="9" style="105" customWidth="1"/>
    <col min="7936" max="7936" width="10.375" style="105" customWidth="1"/>
    <col min="7937" max="7939" width="9" style="105" customWidth="1"/>
    <col min="7940" max="7940" width="9.875" style="105" customWidth="1"/>
    <col min="7941" max="7941" width="10.375" style="105" customWidth="1"/>
    <col min="7942" max="7942" width="9.25833333333333" style="105" customWidth="1"/>
    <col min="7943" max="8187" width="9" style="105" customWidth="1"/>
    <col min="8188" max="8188" width="9.375" style="105" customWidth="1"/>
    <col min="8189" max="8189" width="38.2583333333333" style="105" customWidth="1"/>
    <col min="8190" max="8191" width="9" style="105" customWidth="1"/>
    <col min="8192" max="8192" width="10.375" style="105" customWidth="1"/>
    <col min="8193" max="8195" width="9" style="105" customWidth="1"/>
    <col min="8196" max="8196" width="9.875" style="105" customWidth="1"/>
    <col min="8197" max="8197" width="10.375" style="105" customWidth="1"/>
    <col min="8198" max="8198" width="9.25833333333333" style="105" customWidth="1"/>
    <col min="8199" max="8443" width="9" style="105" customWidth="1"/>
    <col min="8444" max="8444" width="9.375" style="105" customWidth="1"/>
    <col min="8445" max="8445" width="38.2583333333333" style="105" customWidth="1"/>
    <col min="8446" max="8447" width="9" style="105" customWidth="1"/>
    <col min="8448" max="8448" width="10.375" style="105" customWidth="1"/>
    <col min="8449" max="8451" width="9" style="105" customWidth="1"/>
    <col min="8452" max="8452" width="9.875" style="105" customWidth="1"/>
    <col min="8453" max="8453" width="10.375" style="105" customWidth="1"/>
    <col min="8454" max="8454" width="9.25833333333333" style="105" customWidth="1"/>
    <col min="8455" max="8699" width="9" style="105" customWidth="1"/>
    <col min="8700" max="8700" width="9.375" style="105" customWidth="1"/>
    <col min="8701" max="8701" width="38.2583333333333" style="105" customWidth="1"/>
    <col min="8702" max="8703" width="9" style="105" customWidth="1"/>
    <col min="8704" max="8704" width="10.375" style="105" customWidth="1"/>
    <col min="8705" max="8707" width="9" style="105" customWidth="1"/>
    <col min="8708" max="8708" width="9.875" style="105" customWidth="1"/>
    <col min="8709" max="8709" width="10.375" style="105" customWidth="1"/>
    <col min="8710" max="8710" width="9.25833333333333" style="105" customWidth="1"/>
    <col min="8711" max="8955" width="9" style="105" customWidth="1"/>
    <col min="8956" max="8956" width="9.375" style="105" customWidth="1"/>
    <col min="8957" max="8957" width="38.2583333333333" style="105" customWidth="1"/>
    <col min="8958" max="8959" width="9" style="105" customWidth="1"/>
    <col min="8960" max="8960" width="10.375" style="105" customWidth="1"/>
    <col min="8961" max="8963" width="9" style="105" customWidth="1"/>
    <col min="8964" max="8964" width="9.875" style="105" customWidth="1"/>
    <col min="8965" max="8965" width="10.375" style="105" customWidth="1"/>
    <col min="8966" max="8966" width="9.25833333333333" style="105" customWidth="1"/>
    <col min="8967" max="9211" width="9" style="105" customWidth="1"/>
    <col min="9212" max="9212" width="9.375" style="105" customWidth="1"/>
    <col min="9213" max="9213" width="38.2583333333333" style="105" customWidth="1"/>
    <col min="9214" max="9215" width="9" style="105" customWidth="1"/>
    <col min="9216" max="9216" width="10.375" style="105" customWidth="1"/>
    <col min="9217" max="9219" width="9" style="105" customWidth="1"/>
    <col min="9220" max="9220" width="9.875" style="105" customWidth="1"/>
    <col min="9221" max="9221" width="10.375" style="105" customWidth="1"/>
    <col min="9222" max="9222" width="9.25833333333333" style="105" customWidth="1"/>
    <col min="9223" max="9467" width="9" style="105" customWidth="1"/>
    <col min="9468" max="9468" width="9.375" style="105" customWidth="1"/>
    <col min="9469" max="9469" width="38.2583333333333" style="105" customWidth="1"/>
    <col min="9470" max="9471" width="9" style="105" customWidth="1"/>
    <col min="9472" max="9472" width="10.375" style="105" customWidth="1"/>
    <col min="9473" max="9475" width="9" style="105" customWidth="1"/>
    <col min="9476" max="9476" width="9.875" style="105" customWidth="1"/>
    <col min="9477" max="9477" width="10.375" style="105" customWidth="1"/>
    <col min="9478" max="9478" width="9.25833333333333" style="105" customWidth="1"/>
    <col min="9479" max="9723" width="9" style="105" customWidth="1"/>
    <col min="9724" max="9724" width="9.375" style="105" customWidth="1"/>
    <col min="9725" max="9725" width="38.2583333333333" style="105" customWidth="1"/>
    <col min="9726" max="9727" width="9" style="105" customWidth="1"/>
    <col min="9728" max="9728" width="10.375" style="105" customWidth="1"/>
    <col min="9729" max="9731" width="9" style="105" customWidth="1"/>
    <col min="9732" max="9732" width="9.875" style="105" customWidth="1"/>
    <col min="9733" max="9733" width="10.375" style="105" customWidth="1"/>
    <col min="9734" max="9734" width="9.25833333333333" style="105" customWidth="1"/>
    <col min="9735" max="9979" width="9" style="105" customWidth="1"/>
    <col min="9980" max="9980" width="9.375" style="105" customWidth="1"/>
    <col min="9981" max="9981" width="38.2583333333333" style="105" customWidth="1"/>
    <col min="9982" max="9983" width="9" style="105" customWidth="1"/>
    <col min="9984" max="9984" width="10.375" style="105" customWidth="1"/>
    <col min="9985" max="9987" width="9" style="105" customWidth="1"/>
    <col min="9988" max="9988" width="9.875" style="105" customWidth="1"/>
    <col min="9989" max="9989" width="10.375" style="105" customWidth="1"/>
    <col min="9990" max="9990" width="9.25833333333333" style="105" customWidth="1"/>
    <col min="9991" max="10235" width="9" style="105" customWidth="1"/>
    <col min="10236" max="10236" width="9.375" style="105" customWidth="1"/>
    <col min="10237" max="10237" width="38.2583333333333" style="105" customWidth="1"/>
    <col min="10238" max="10239" width="9" style="105" customWidth="1"/>
    <col min="10240" max="10240" width="10.375" style="105" customWidth="1"/>
    <col min="10241" max="10243" width="9" style="105" customWidth="1"/>
    <col min="10244" max="10244" width="9.875" style="105" customWidth="1"/>
    <col min="10245" max="10245" width="10.375" style="105" customWidth="1"/>
    <col min="10246" max="10246" width="9.25833333333333" style="105" customWidth="1"/>
    <col min="10247" max="10491" width="9" style="105" customWidth="1"/>
    <col min="10492" max="10492" width="9.375" style="105" customWidth="1"/>
    <col min="10493" max="10493" width="38.2583333333333" style="105" customWidth="1"/>
    <col min="10494" max="10495" width="9" style="105" customWidth="1"/>
    <col min="10496" max="10496" width="10.375" style="105" customWidth="1"/>
    <col min="10497" max="10499" width="9" style="105" customWidth="1"/>
    <col min="10500" max="10500" width="9.875" style="105" customWidth="1"/>
    <col min="10501" max="10501" width="10.375" style="105" customWidth="1"/>
    <col min="10502" max="10502" width="9.25833333333333" style="105" customWidth="1"/>
    <col min="10503" max="10747" width="9" style="105" customWidth="1"/>
    <col min="10748" max="10748" width="9.375" style="105" customWidth="1"/>
    <col min="10749" max="10749" width="38.2583333333333" style="105" customWidth="1"/>
    <col min="10750" max="10751" width="9" style="105" customWidth="1"/>
    <col min="10752" max="10752" width="10.375" style="105" customWidth="1"/>
    <col min="10753" max="10755" width="9" style="105" customWidth="1"/>
    <col min="10756" max="10756" width="9.875" style="105" customWidth="1"/>
    <col min="10757" max="10757" width="10.375" style="105" customWidth="1"/>
    <col min="10758" max="10758" width="9.25833333333333" style="105" customWidth="1"/>
    <col min="10759" max="11003" width="9" style="105" customWidth="1"/>
    <col min="11004" max="11004" width="9.375" style="105" customWidth="1"/>
    <col min="11005" max="11005" width="38.2583333333333" style="105" customWidth="1"/>
    <col min="11006" max="11007" width="9" style="105" customWidth="1"/>
    <col min="11008" max="11008" width="10.375" style="105" customWidth="1"/>
    <col min="11009" max="11011" width="9" style="105" customWidth="1"/>
    <col min="11012" max="11012" width="9.875" style="105" customWidth="1"/>
    <col min="11013" max="11013" width="10.375" style="105" customWidth="1"/>
    <col min="11014" max="11014" width="9.25833333333333" style="105" customWidth="1"/>
    <col min="11015" max="11259" width="9" style="105" customWidth="1"/>
    <col min="11260" max="11260" width="9.375" style="105" customWidth="1"/>
    <col min="11261" max="11261" width="38.2583333333333" style="105" customWidth="1"/>
    <col min="11262" max="11263" width="9" style="105" customWidth="1"/>
    <col min="11264" max="11264" width="10.375" style="105" customWidth="1"/>
    <col min="11265" max="11267" width="9" style="105" customWidth="1"/>
    <col min="11268" max="11268" width="9.875" style="105" customWidth="1"/>
    <col min="11269" max="11269" width="10.375" style="105" customWidth="1"/>
    <col min="11270" max="11270" width="9.25833333333333" style="105" customWidth="1"/>
    <col min="11271" max="11515" width="9" style="105" customWidth="1"/>
    <col min="11516" max="11516" width="9.375" style="105" customWidth="1"/>
    <col min="11517" max="11517" width="38.2583333333333" style="105" customWidth="1"/>
    <col min="11518" max="11519" width="9" style="105" customWidth="1"/>
    <col min="11520" max="11520" width="10.375" style="105" customWidth="1"/>
    <col min="11521" max="11523" width="9" style="105" customWidth="1"/>
    <col min="11524" max="11524" width="9.875" style="105" customWidth="1"/>
    <col min="11525" max="11525" width="10.375" style="105" customWidth="1"/>
    <col min="11526" max="11526" width="9.25833333333333" style="105" customWidth="1"/>
    <col min="11527" max="11771" width="9" style="105" customWidth="1"/>
    <col min="11772" max="11772" width="9.375" style="105" customWidth="1"/>
    <col min="11773" max="11773" width="38.2583333333333" style="105" customWidth="1"/>
    <col min="11774" max="11775" width="9" style="105" customWidth="1"/>
    <col min="11776" max="11776" width="10.375" style="105" customWidth="1"/>
    <col min="11777" max="11779" width="9" style="105" customWidth="1"/>
    <col min="11780" max="11780" width="9.875" style="105" customWidth="1"/>
    <col min="11781" max="11781" width="10.375" style="105" customWidth="1"/>
    <col min="11782" max="11782" width="9.25833333333333" style="105" customWidth="1"/>
    <col min="11783" max="12027" width="9" style="105" customWidth="1"/>
    <col min="12028" max="12028" width="9.375" style="105" customWidth="1"/>
    <col min="12029" max="12029" width="38.2583333333333" style="105" customWidth="1"/>
    <col min="12030" max="12031" width="9" style="105" customWidth="1"/>
    <col min="12032" max="12032" width="10.375" style="105" customWidth="1"/>
    <col min="12033" max="12035" width="9" style="105" customWidth="1"/>
    <col min="12036" max="12036" width="9.875" style="105" customWidth="1"/>
    <col min="12037" max="12037" width="10.375" style="105" customWidth="1"/>
    <col min="12038" max="12038" width="9.25833333333333" style="105" customWidth="1"/>
    <col min="12039" max="12283" width="9" style="105" customWidth="1"/>
    <col min="12284" max="12284" width="9.375" style="105" customWidth="1"/>
    <col min="12285" max="12285" width="38.2583333333333" style="105" customWidth="1"/>
    <col min="12286" max="12287" width="9" style="105" customWidth="1"/>
    <col min="12288" max="12288" width="10.375" style="105" customWidth="1"/>
    <col min="12289" max="12291" width="9" style="105" customWidth="1"/>
    <col min="12292" max="12292" width="9.875" style="105" customWidth="1"/>
    <col min="12293" max="12293" width="10.375" style="105" customWidth="1"/>
    <col min="12294" max="12294" width="9.25833333333333" style="105" customWidth="1"/>
    <col min="12295" max="12539" width="9" style="105" customWidth="1"/>
    <col min="12540" max="12540" width="9.375" style="105" customWidth="1"/>
    <col min="12541" max="12541" width="38.2583333333333" style="105" customWidth="1"/>
    <col min="12542" max="12543" width="9" style="105" customWidth="1"/>
    <col min="12544" max="12544" width="10.375" style="105" customWidth="1"/>
    <col min="12545" max="12547" width="9" style="105" customWidth="1"/>
    <col min="12548" max="12548" width="9.875" style="105" customWidth="1"/>
    <col min="12549" max="12549" width="10.375" style="105" customWidth="1"/>
    <col min="12550" max="12550" width="9.25833333333333" style="105" customWidth="1"/>
    <col min="12551" max="12795" width="9" style="105" customWidth="1"/>
    <col min="12796" max="12796" width="9.375" style="105" customWidth="1"/>
    <col min="12797" max="12797" width="38.2583333333333" style="105" customWidth="1"/>
    <col min="12798" max="12799" width="9" style="105" customWidth="1"/>
    <col min="12800" max="12800" width="10.375" style="105" customWidth="1"/>
    <col min="12801" max="12803" width="9" style="105" customWidth="1"/>
    <col min="12804" max="12804" width="9.875" style="105" customWidth="1"/>
    <col min="12805" max="12805" width="10.375" style="105" customWidth="1"/>
    <col min="12806" max="12806" width="9.25833333333333" style="105" customWidth="1"/>
    <col min="12807" max="13051" width="9" style="105" customWidth="1"/>
    <col min="13052" max="13052" width="9.375" style="105" customWidth="1"/>
    <col min="13053" max="13053" width="38.2583333333333" style="105" customWidth="1"/>
    <col min="13054" max="13055" width="9" style="105" customWidth="1"/>
    <col min="13056" max="13056" width="10.375" style="105" customWidth="1"/>
    <col min="13057" max="13059" width="9" style="105" customWidth="1"/>
    <col min="13060" max="13060" width="9.875" style="105" customWidth="1"/>
    <col min="13061" max="13061" width="10.375" style="105" customWidth="1"/>
    <col min="13062" max="13062" width="9.25833333333333" style="105" customWidth="1"/>
    <col min="13063" max="13307" width="9" style="105" customWidth="1"/>
    <col min="13308" max="13308" width="9.375" style="105" customWidth="1"/>
    <col min="13309" max="13309" width="38.2583333333333" style="105" customWidth="1"/>
    <col min="13310" max="13311" width="9" style="105" customWidth="1"/>
    <col min="13312" max="13312" width="10.375" style="105" customWidth="1"/>
    <col min="13313" max="13315" width="9" style="105" customWidth="1"/>
    <col min="13316" max="13316" width="9.875" style="105" customWidth="1"/>
    <col min="13317" max="13317" width="10.375" style="105" customWidth="1"/>
    <col min="13318" max="13318" width="9.25833333333333" style="105" customWidth="1"/>
    <col min="13319" max="13563" width="9" style="105" customWidth="1"/>
    <col min="13564" max="13564" width="9.375" style="105" customWidth="1"/>
    <col min="13565" max="13565" width="38.2583333333333" style="105" customWidth="1"/>
    <col min="13566" max="13567" width="9" style="105" customWidth="1"/>
    <col min="13568" max="13568" width="10.375" style="105" customWidth="1"/>
    <col min="13569" max="13571" width="9" style="105" customWidth="1"/>
    <col min="13572" max="13572" width="9.875" style="105" customWidth="1"/>
    <col min="13573" max="13573" width="10.375" style="105" customWidth="1"/>
    <col min="13574" max="13574" width="9.25833333333333" style="105" customWidth="1"/>
    <col min="13575" max="13819" width="9" style="105" customWidth="1"/>
    <col min="13820" max="13820" width="9.375" style="105" customWidth="1"/>
    <col min="13821" max="13821" width="38.2583333333333" style="105" customWidth="1"/>
    <col min="13822" max="13823" width="9" style="105" customWidth="1"/>
    <col min="13824" max="13824" width="10.375" style="105" customWidth="1"/>
    <col min="13825" max="13827" width="9" style="105" customWidth="1"/>
    <col min="13828" max="13828" width="9.875" style="105" customWidth="1"/>
    <col min="13829" max="13829" width="10.375" style="105" customWidth="1"/>
    <col min="13830" max="13830" width="9.25833333333333" style="105" customWidth="1"/>
    <col min="13831" max="14075" width="9" style="105" customWidth="1"/>
    <col min="14076" max="14076" width="9.375" style="105" customWidth="1"/>
    <col min="14077" max="14077" width="38.2583333333333" style="105" customWidth="1"/>
    <col min="14078" max="14079" width="9" style="105" customWidth="1"/>
    <col min="14080" max="14080" width="10.375" style="105" customWidth="1"/>
    <col min="14081" max="14083" width="9" style="105" customWidth="1"/>
    <col min="14084" max="14084" width="9.875" style="105" customWidth="1"/>
    <col min="14085" max="14085" width="10.375" style="105" customWidth="1"/>
    <col min="14086" max="14086" width="9.25833333333333" style="105" customWidth="1"/>
    <col min="14087" max="14331" width="9" style="105" customWidth="1"/>
    <col min="14332" max="14332" width="9.375" style="105" customWidth="1"/>
    <col min="14333" max="14333" width="38.2583333333333" style="105" customWidth="1"/>
    <col min="14334" max="14335" width="9" style="105" customWidth="1"/>
    <col min="14336" max="14336" width="10.375" style="105" customWidth="1"/>
    <col min="14337" max="14339" width="9" style="105" customWidth="1"/>
    <col min="14340" max="14340" width="9.875" style="105" customWidth="1"/>
    <col min="14341" max="14341" width="10.375" style="105" customWidth="1"/>
    <col min="14342" max="14342" width="9.25833333333333" style="105" customWidth="1"/>
    <col min="14343" max="14587" width="9" style="105" customWidth="1"/>
    <col min="14588" max="14588" width="9.375" style="105" customWidth="1"/>
    <col min="14589" max="14589" width="38.2583333333333" style="105" customWidth="1"/>
    <col min="14590" max="14591" width="9" style="105" customWidth="1"/>
    <col min="14592" max="14592" width="10.375" style="105" customWidth="1"/>
    <col min="14593" max="14595" width="9" style="105" customWidth="1"/>
    <col min="14596" max="14596" width="9.875" style="105" customWidth="1"/>
    <col min="14597" max="14597" width="10.375" style="105" customWidth="1"/>
    <col min="14598" max="14598" width="9.25833333333333" style="105" customWidth="1"/>
    <col min="14599" max="14843" width="9" style="105" customWidth="1"/>
    <col min="14844" max="14844" width="9.375" style="105" customWidth="1"/>
    <col min="14845" max="14845" width="38.2583333333333" style="105" customWidth="1"/>
    <col min="14846" max="14847" width="9" style="105" customWidth="1"/>
    <col min="14848" max="14848" width="10.375" style="105" customWidth="1"/>
    <col min="14849" max="14851" width="9" style="105" customWidth="1"/>
    <col min="14852" max="14852" width="9.875" style="105" customWidth="1"/>
    <col min="14853" max="14853" width="10.375" style="105" customWidth="1"/>
    <col min="14854" max="14854" width="9.25833333333333" style="105" customWidth="1"/>
    <col min="14855" max="15099" width="9" style="105" customWidth="1"/>
    <col min="15100" max="15100" width="9.375" style="105" customWidth="1"/>
    <col min="15101" max="15101" width="38.2583333333333" style="105" customWidth="1"/>
    <col min="15102" max="15103" width="9" style="105" customWidth="1"/>
    <col min="15104" max="15104" width="10.375" style="105" customWidth="1"/>
    <col min="15105" max="15107" width="9" style="105" customWidth="1"/>
    <col min="15108" max="15108" width="9.875" style="105" customWidth="1"/>
    <col min="15109" max="15109" width="10.375" style="105" customWidth="1"/>
    <col min="15110" max="15110" width="9.25833333333333" style="105" customWidth="1"/>
    <col min="15111" max="15355" width="9" style="105" customWidth="1"/>
    <col min="15356" max="15356" width="9.375" style="105" customWidth="1"/>
    <col min="15357" max="15357" width="38.2583333333333" style="105" customWidth="1"/>
    <col min="15358" max="15359" width="9" style="105" customWidth="1"/>
    <col min="15360" max="15360" width="10.375" style="105" customWidth="1"/>
    <col min="15361" max="15363" width="9" style="105" customWidth="1"/>
    <col min="15364" max="15364" width="9.875" style="105" customWidth="1"/>
    <col min="15365" max="15365" width="10.375" style="105" customWidth="1"/>
    <col min="15366" max="15366" width="9.25833333333333" style="105" customWidth="1"/>
    <col min="15367" max="15611" width="9" style="105" customWidth="1"/>
    <col min="15612" max="15612" width="9.375" style="105" customWidth="1"/>
    <col min="15613" max="15613" width="38.2583333333333" style="105" customWidth="1"/>
    <col min="15614" max="15615" width="9" style="105" customWidth="1"/>
    <col min="15616" max="15616" width="10.375" style="105" customWidth="1"/>
    <col min="15617" max="15619" width="9" style="105" customWidth="1"/>
    <col min="15620" max="15620" width="9.875" style="105" customWidth="1"/>
    <col min="15621" max="15621" width="10.375" style="105" customWidth="1"/>
    <col min="15622" max="15622" width="9.25833333333333" style="105" customWidth="1"/>
    <col min="15623" max="15867" width="9" style="105" customWidth="1"/>
    <col min="15868" max="15868" width="9.375" style="105" customWidth="1"/>
    <col min="15869" max="15869" width="38.2583333333333" style="105" customWidth="1"/>
    <col min="15870" max="15871" width="9" style="105" customWidth="1"/>
    <col min="15872" max="15872" width="10.375" style="105" customWidth="1"/>
    <col min="15873" max="15875" width="9" style="105" customWidth="1"/>
    <col min="15876" max="15876" width="9.875" style="105" customWidth="1"/>
    <col min="15877" max="15877" width="10.375" style="105" customWidth="1"/>
    <col min="15878" max="15878" width="9.25833333333333" style="105" customWidth="1"/>
    <col min="15879" max="16123" width="9" style="105" customWidth="1"/>
    <col min="16124" max="16124" width="9.375" style="105" customWidth="1"/>
    <col min="16125" max="16125" width="38.2583333333333" style="105" customWidth="1"/>
    <col min="16126" max="16127" width="9" style="105" customWidth="1"/>
    <col min="16128" max="16128" width="10.375" style="105" customWidth="1"/>
    <col min="16129" max="16131" width="9" style="105" customWidth="1"/>
    <col min="16132" max="16132" width="9.875" style="105" customWidth="1"/>
    <col min="16133" max="16133" width="10.375" style="105" customWidth="1"/>
    <col min="16134" max="16134" width="9.25833333333333" style="105" customWidth="1"/>
    <col min="16135" max="16383" width="9" style="105" customWidth="1"/>
    <col min="16384" max="16384" width="9" style="105"/>
  </cols>
  <sheetData>
    <row r="1" s="105" customFormat="1" ht="14.25" spans="2:9">
      <c r="B1" s="107" t="s">
        <v>1911</v>
      </c>
      <c r="C1" s="108"/>
      <c r="D1" s="109"/>
      <c r="E1" s="109"/>
      <c r="F1" s="109"/>
      <c r="G1" s="109"/>
      <c r="H1" s="109"/>
      <c r="I1" s="131"/>
    </row>
    <row r="2" s="105" customFormat="1" spans="2:9">
      <c r="B2" s="110" t="s">
        <v>1912</v>
      </c>
      <c r="C2" s="110"/>
      <c r="D2" s="111"/>
      <c r="E2" s="111"/>
      <c r="F2" s="111"/>
      <c r="G2" s="111"/>
      <c r="H2" s="111"/>
      <c r="I2" s="132"/>
    </row>
    <row r="3" s="105" customFormat="1" spans="2:9">
      <c r="B3" s="110"/>
      <c r="C3" s="110"/>
      <c r="D3" s="111"/>
      <c r="E3" s="111"/>
      <c r="F3" s="111"/>
      <c r="G3" s="111"/>
      <c r="H3" s="111"/>
      <c r="I3" s="132"/>
    </row>
    <row r="4" s="105" customFormat="1" ht="14.25" spans="2:9">
      <c r="B4" s="108"/>
      <c r="C4" s="108"/>
      <c r="D4" s="112"/>
      <c r="E4" s="112"/>
      <c r="F4" s="112"/>
      <c r="G4" s="109"/>
      <c r="H4" s="113" t="s">
        <v>1881</v>
      </c>
      <c r="I4" s="131"/>
    </row>
    <row r="5" s="106" customFormat="1" spans="2:9">
      <c r="B5" s="114" t="s">
        <v>1882</v>
      </c>
      <c r="C5" s="115" t="s">
        <v>52</v>
      </c>
      <c r="D5" s="115" t="s">
        <v>6</v>
      </c>
      <c r="E5" s="115"/>
      <c r="F5" s="115"/>
      <c r="G5" s="115"/>
      <c r="H5" s="115"/>
      <c r="I5" s="133"/>
    </row>
    <row r="6" s="106" customFormat="1" customHeight="1" spans="2:9">
      <c r="B6" s="114"/>
      <c r="C6" s="115"/>
      <c r="D6" s="114" t="s">
        <v>8</v>
      </c>
      <c r="E6" s="116" t="s">
        <v>1516</v>
      </c>
      <c r="F6" s="115" t="s">
        <v>7</v>
      </c>
      <c r="G6" s="115" t="s">
        <v>10</v>
      </c>
      <c r="H6" s="115" t="s">
        <v>53</v>
      </c>
      <c r="I6" s="133"/>
    </row>
    <row r="7" s="106" customFormat="1" spans="2:9">
      <c r="B7" s="114"/>
      <c r="C7" s="115"/>
      <c r="D7" s="114"/>
      <c r="E7" s="117"/>
      <c r="F7" s="115"/>
      <c r="G7" s="115"/>
      <c r="H7" s="118" t="s">
        <v>12</v>
      </c>
      <c r="I7" s="134" t="s">
        <v>13</v>
      </c>
    </row>
    <row r="8" s="105" customFormat="1" ht="15.95" customHeight="1" spans="2:9">
      <c r="B8" s="119" t="s">
        <v>1892</v>
      </c>
      <c r="C8" s="120">
        <f t="shared" ref="C8:F8" si="0">C9</f>
        <v>1972534</v>
      </c>
      <c r="D8" s="120">
        <f t="shared" si="0"/>
        <v>10773807</v>
      </c>
      <c r="E8" s="120">
        <f t="shared" si="0"/>
        <v>10597828.71</v>
      </c>
      <c r="F8" s="120">
        <f t="shared" si="0"/>
        <v>3708588.41</v>
      </c>
      <c r="G8" s="121">
        <f t="shared" ref="G8:G12" si="1">F8/E8</f>
        <v>0.349938512074706</v>
      </c>
      <c r="H8" s="120">
        <f t="shared" ref="H8:H12" si="2">F8-C8</f>
        <v>1736054.41</v>
      </c>
      <c r="I8" s="121">
        <f t="shared" ref="I8:I12" si="3">H8/C8</f>
        <v>0.880113807924223</v>
      </c>
    </row>
    <row r="9" s="105" customFormat="1" ht="15.95" customHeight="1" spans="1:9">
      <c r="A9" s="105">
        <v>22301</v>
      </c>
      <c r="B9" s="122" t="s">
        <v>1893</v>
      </c>
      <c r="C9" s="123">
        <f t="shared" ref="C9:F9" si="4">C12+C15</f>
        <v>1972534</v>
      </c>
      <c r="D9" s="123">
        <f t="shared" si="4"/>
        <v>10773807</v>
      </c>
      <c r="E9" s="123">
        <f t="shared" si="4"/>
        <v>10597828.71</v>
      </c>
      <c r="F9" s="123">
        <f t="shared" si="4"/>
        <v>3708588.41</v>
      </c>
      <c r="G9" s="124">
        <f t="shared" si="1"/>
        <v>0.349938512074706</v>
      </c>
      <c r="H9" s="123">
        <f t="shared" si="2"/>
        <v>1736054.41</v>
      </c>
      <c r="I9" s="124">
        <f t="shared" si="3"/>
        <v>0.880113807924223</v>
      </c>
    </row>
    <row r="10" s="105" customFormat="1" ht="15.95" customHeight="1" spans="1:9">
      <c r="A10" s="105">
        <v>2230102</v>
      </c>
      <c r="B10" s="122" t="s">
        <v>1894</v>
      </c>
      <c r="C10" s="123"/>
      <c r="D10" s="123"/>
      <c r="E10" s="123"/>
      <c r="F10" s="123"/>
      <c r="G10" s="124"/>
      <c r="H10" s="123"/>
      <c r="I10" s="124"/>
    </row>
    <row r="11" s="105" customFormat="1" ht="15.95" customHeight="1" spans="1:9">
      <c r="A11" s="105">
        <v>2230103</v>
      </c>
      <c r="B11" s="122" t="s">
        <v>1895</v>
      </c>
      <c r="C11" s="123"/>
      <c r="D11" s="123"/>
      <c r="E11" s="123"/>
      <c r="F11" s="123"/>
      <c r="G11" s="124"/>
      <c r="H11" s="123"/>
      <c r="I11" s="124"/>
    </row>
    <row r="12" s="105" customFormat="1" ht="15.95" customHeight="1" spans="1:9">
      <c r="A12" s="105">
        <v>2230105</v>
      </c>
      <c r="B12" s="122" t="s">
        <v>1896</v>
      </c>
      <c r="C12" s="123">
        <v>1839691</v>
      </c>
      <c r="D12" s="123">
        <v>10670450</v>
      </c>
      <c r="E12" s="123">
        <v>8728533.71</v>
      </c>
      <c r="F12" s="123">
        <v>3633293.41</v>
      </c>
      <c r="G12" s="124">
        <f t="shared" si="1"/>
        <v>0.416254726247715</v>
      </c>
      <c r="H12" s="123">
        <f t="shared" si="2"/>
        <v>1793602.41</v>
      </c>
      <c r="I12" s="124">
        <f t="shared" si="3"/>
        <v>0.974947646099264</v>
      </c>
    </row>
    <row r="13" s="105" customFormat="1" ht="15.95" customHeight="1" spans="1:9">
      <c r="A13" s="105">
        <v>2230106</v>
      </c>
      <c r="B13" s="122" t="s">
        <v>1897</v>
      </c>
      <c r="C13" s="123"/>
      <c r="D13" s="123"/>
      <c r="E13" s="123"/>
      <c r="F13" s="123"/>
      <c r="G13" s="124"/>
      <c r="H13" s="123"/>
      <c r="I13" s="124"/>
    </row>
    <row r="14" s="105" customFormat="1" ht="15.95" customHeight="1" spans="1:9">
      <c r="A14" s="105">
        <v>2230107</v>
      </c>
      <c r="B14" s="122" t="s">
        <v>1898</v>
      </c>
      <c r="C14" s="123"/>
      <c r="D14" s="123"/>
      <c r="E14" s="123"/>
      <c r="F14" s="123"/>
      <c r="G14" s="124"/>
      <c r="H14" s="123"/>
      <c r="I14" s="124"/>
    </row>
    <row r="15" s="105" customFormat="1" ht="15.95" customHeight="1" spans="1:9">
      <c r="A15" s="105">
        <v>2230199</v>
      </c>
      <c r="B15" s="122" t="s">
        <v>1899</v>
      </c>
      <c r="C15" s="123">
        <v>132843</v>
      </c>
      <c r="D15" s="123">
        <v>103357</v>
      </c>
      <c r="E15" s="123">
        <v>1869295</v>
      </c>
      <c r="F15" s="123">
        <v>75295</v>
      </c>
      <c r="G15" s="124">
        <f>F15/E15</f>
        <v>0.040279891616893</v>
      </c>
      <c r="H15" s="123">
        <f>F15-C15</f>
        <v>-57548</v>
      </c>
      <c r="I15" s="124">
        <f>H15/C15</f>
        <v>-0.433203104416492</v>
      </c>
    </row>
    <row r="16" s="105" customFormat="1" ht="15.95" customHeight="1" spans="2:9">
      <c r="B16" s="122" t="s">
        <v>1900</v>
      </c>
      <c r="C16" s="123"/>
      <c r="D16" s="123"/>
      <c r="E16" s="123"/>
      <c r="F16" s="123"/>
      <c r="G16" s="124"/>
      <c r="H16" s="123"/>
      <c r="I16" s="124"/>
    </row>
    <row r="17" s="105" customFormat="1" ht="15.95" customHeight="1" spans="2:9">
      <c r="B17" s="122" t="s">
        <v>1901</v>
      </c>
      <c r="C17" s="123"/>
      <c r="D17" s="123"/>
      <c r="E17" s="123"/>
      <c r="F17" s="123"/>
      <c r="G17" s="124"/>
      <c r="H17" s="123"/>
      <c r="I17" s="124"/>
    </row>
    <row r="18" s="105" customFormat="1" ht="15.95" customHeight="1" spans="2:9">
      <c r="B18" s="122" t="s">
        <v>1902</v>
      </c>
      <c r="C18" s="123"/>
      <c r="D18" s="123"/>
      <c r="E18" s="123"/>
      <c r="F18" s="123"/>
      <c r="G18" s="124"/>
      <c r="H18" s="123"/>
      <c r="I18" s="124"/>
    </row>
    <row r="19" s="105" customFormat="1" ht="15.95" customHeight="1" spans="2:9">
      <c r="B19" s="122" t="s">
        <v>1903</v>
      </c>
      <c r="C19" s="123"/>
      <c r="D19" s="123"/>
      <c r="E19" s="123"/>
      <c r="F19" s="123"/>
      <c r="G19" s="124"/>
      <c r="H19" s="123"/>
      <c r="I19" s="124"/>
    </row>
    <row r="20" s="105" customFormat="1" ht="15.95" customHeight="1" spans="2:9">
      <c r="B20" s="122" t="s">
        <v>1904</v>
      </c>
      <c r="C20" s="123"/>
      <c r="D20" s="123"/>
      <c r="E20" s="123"/>
      <c r="F20" s="123"/>
      <c r="G20" s="124"/>
      <c r="H20" s="123"/>
      <c r="I20" s="124"/>
    </row>
    <row r="21" s="105" customFormat="1" ht="15.95" customHeight="1" spans="2:9">
      <c r="B21" s="122" t="s">
        <v>1905</v>
      </c>
      <c r="C21" s="123"/>
      <c r="D21" s="123"/>
      <c r="E21" s="123"/>
      <c r="F21" s="123"/>
      <c r="G21" s="124"/>
      <c r="H21" s="123"/>
      <c r="I21" s="124"/>
    </row>
    <row r="22" s="105" customFormat="1" ht="15.95" customHeight="1" spans="2:9">
      <c r="B22" s="122" t="s">
        <v>1906</v>
      </c>
      <c r="C22" s="123"/>
      <c r="D22" s="123"/>
      <c r="E22" s="123"/>
      <c r="F22" s="123"/>
      <c r="G22" s="124"/>
      <c r="H22" s="123"/>
      <c r="I22" s="124"/>
    </row>
    <row r="23" s="105" customFormat="1" ht="15.95" customHeight="1" spans="2:9">
      <c r="B23" s="122" t="s">
        <v>1907</v>
      </c>
      <c r="C23" s="123"/>
      <c r="D23" s="123"/>
      <c r="E23" s="123"/>
      <c r="F23" s="123"/>
      <c r="G23" s="124"/>
      <c r="H23" s="123"/>
      <c r="I23" s="124"/>
    </row>
    <row r="24" s="105" customFormat="1" ht="15.95" customHeight="1" spans="2:9">
      <c r="B24" s="122" t="s">
        <v>1908</v>
      </c>
      <c r="C24" s="123"/>
      <c r="D24" s="123"/>
      <c r="E24" s="123"/>
      <c r="F24" s="123"/>
      <c r="G24" s="124"/>
      <c r="H24" s="123"/>
      <c r="I24" s="124"/>
    </row>
    <row r="25" s="105" customFormat="1" ht="15.95" customHeight="1" spans="2:9">
      <c r="B25" s="122" t="s">
        <v>1909</v>
      </c>
      <c r="C25" s="123"/>
      <c r="D25" s="123"/>
      <c r="E25" s="123"/>
      <c r="F25" s="123"/>
      <c r="G25" s="124"/>
      <c r="H25" s="123"/>
      <c r="I25" s="124"/>
    </row>
    <row r="26" s="105" customFormat="1" ht="15.95" customHeight="1" spans="2:9">
      <c r="B26" s="122" t="s">
        <v>1910</v>
      </c>
      <c r="C26" s="123"/>
      <c r="D26" s="123"/>
      <c r="E26" s="123"/>
      <c r="F26" s="123"/>
      <c r="G26" s="124"/>
      <c r="H26" s="123"/>
      <c r="I26" s="124"/>
    </row>
    <row r="27" s="105" customFormat="1" ht="15.95" customHeight="1" spans="2:9">
      <c r="B27" s="125" t="s">
        <v>1085</v>
      </c>
      <c r="C27" s="126">
        <v>1854309</v>
      </c>
      <c r="D27" s="126">
        <v>0</v>
      </c>
      <c r="E27" s="126">
        <v>1969978.29</v>
      </c>
      <c r="F27" s="126">
        <v>1854309</v>
      </c>
      <c r="G27" s="127">
        <f>F27/E27</f>
        <v>0.941283977297029</v>
      </c>
      <c r="H27" s="126">
        <f t="shared" ref="H27:H29" si="5">F27-C27</f>
        <v>0</v>
      </c>
      <c r="I27" s="130">
        <f t="shared" ref="I27:I29" si="6">H27/C27</f>
        <v>0</v>
      </c>
    </row>
    <row r="28" s="105" customFormat="1" ht="15.95" customHeight="1" spans="2:9">
      <c r="B28" s="119" t="s">
        <v>1088</v>
      </c>
      <c r="C28" s="128">
        <v>7231307</v>
      </c>
      <c r="D28" s="128">
        <v>0</v>
      </c>
      <c r="E28" s="128">
        <v>0</v>
      </c>
      <c r="F28" s="128">
        <v>8477779.59</v>
      </c>
      <c r="G28" s="127"/>
      <c r="H28" s="128">
        <f t="shared" si="5"/>
        <v>1246472.59</v>
      </c>
      <c r="I28" s="130">
        <f t="shared" si="6"/>
        <v>0.172371687441841</v>
      </c>
    </row>
    <row r="29" s="105" customFormat="1" ht="15.95" customHeight="1" spans="2:9">
      <c r="B29" s="129" t="s">
        <v>1091</v>
      </c>
      <c r="C29" s="128">
        <f t="shared" ref="C29:F29" si="7">C8+C27+C28</f>
        <v>11058150</v>
      </c>
      <c r="D29" s="128">
        <f t="shared" si="7"/>
        <v>10773807</v>
      </c>
      <c r="E29" s="128">
        <f t="shared" si="7"/>
        <v>12567807</v>
      </c>
      <c r="F29" s="128">
        <f t="shared" si="7"/>
        <v>14040677</v>
      </c>
      <c r="G29" s="130">
        <f>F29/E29</f>
        <v>1.11719387479454</v>
      </c>
      <c r="H29" s="128">
        <f t="shared" si="5"/>
        <v>2982527</v>
      </c>
      <c r="I29" s="130">
        <f t="shared" si="6"/>
        <v>0.269713017095988</v>
      </c>
    </row>
  </sheetData>
  <mergeCells count="9">
    <mergeCell ref="D5:I5"/>
    <mergeCell ref="H6:I6"/>
    <mergeCell ref="B5:B7"/>
    <mergeCell ref="C5:C7"/>
    <mergeCell ref="D6:D7"/>
    <mergeCell ref="E6:E7"/>
    <mergeCell ref="F6:F7"/>
    <mergeCell ref="G6:G7"/>
    <mergeCell ref="B2:I3"/>
  </mergeCells>
  <printOptions horizontalCentered="1"/>
  <pageMargins left="0.751388888888889" right="0.751388888888889" top="0.60625" bottom="0.60625" header="0.511805555555556" footer="0.511805555555556"/>
  <pageSetup paperSize="9" scale="90" firstPageNumber="140" fitToHeight="0" orientation="landscape" useFirstPageNumber="1" horizontalDpi="600"/>
  <headerFooter>
    <oddFooter>&amp;R-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
  <sheetViews>
    <sheetView workbookViewId="0">
      <selection activeCell="F31" sqref="F31"/>
    </sheetView>
  </sheetViews>
  <sheetFormatPr defaultColWidth="12.125" defaultRowHeight="15.65" customHeight="1" outlineLevelCol="3"/>
  <cols>
    <col min="1" max="1" width="39.375" style="91" customWidth="1"/>
    <col min="2" max="2" width="26" style="91" customWidth="1"/>
    <col min="3" max="3" width="39.375" style="91" customWidth="1"/>
    <col min="4" max="4" width="26" style="91" customWidth="1"/>
    <col min="5" max="16384" width="12.125" style="90"/>
  </cols>
  <sheetData>
    <row r="1" customHeight="1" spans="1:1">
      <c r="A1" s="92" t="s">
        <v>1913</v>
      </c>
    </row>
    <row r="2" s="90" customFormat="1" ht="33.75" customHeight="1" spans="1:4">
      <c r="A2" s="93" t="s">
        <v>1914</v>
      </c>
      <c r="B2" s="93"/>
      <c r="C2" s="93"/>
      <c r="D2" s="93"/>
    </row>
    <row r="3" s="90" customFormat="1" ht="17.25" customHeight="1" spans="1:4">
      <c r="A3" s="94"/>
      <c r="B3" s="94"/>
      <c r="C3" s="94"/>
      <c r="D3" s="94"/>
    </row>
    <row r="4" s="90" customFormat="1" ht="17.25" customHeight="1" spans="1:4">
      <c r="A4" s="94" t="str">
        <f>"单位："&amp;'[1]##BASEINFO'!$B$19</f>
        <v>单位：万元</v>
      </c>
      <c r="B4" s="94"/>
      <c r="C4" s="94"/>
      <c r="D4" s="94"/>
    </row>
    <row r="5" s="90" customFormat="1" ht="17.25" customHeight="1" spans="1:4">
      <c r="A5" s="95" t="s">
        <v>51</v>
      </c>
      <c r="B5" s="95" t="s">
        <v>1831</v>
      </c>
      <c r="C5" s="95" t="s">
        <v>51</v>
      </c>
      <c r="D5" s="95" t="s">
        <v>1831</v>
      </c>
    </row>
    <row r="6" s="90" customFormat="1" ht="17.25" customHeight="1" spans="1:4">
      <c r="A6" s="96" t="s">
        <v>1883</v>
      </c>
      <c r="B6" s="97">
        <f>'[1]L14'!E5</f>
        <v>0</v>
      </c>
      <c r="C6" s="96" t="s">
        <v>1892</v>
      </c>
      <c r="D6" s="97">
        <f>'[1]L14'!J5</f>
        <v>371</v>
      </c>
    </row>
    <row r="7" s="90" customFormat="1" ht="17.25" customHeight="1" spans="1:4">
      <c r="A7" s="96" t="s">
        <v>1915</v>
      </c>
      <c r="B7" s="98">
        <v>681</v>
      </c>
      <c r="C7" s="96" t="s">
        <v>1916</v>
      </c>
      <c r="D7" s="99"/>
    </row>
    <row r="8" s="90" customFormat="1" ht="17.25" customHeight="1" spans="1:4">
      <c r="A8" s="96" t="s">
        <v>1917</v>
      </c>
      <c r="B8" s="99"/>
      <c r="C8" s="96" t="s">
        <v>1918</v>
      </c>
      <c r="D8" s="99"/>
    </row>
    <row r="9" s="90" customFormat="1" ht="17.25" customHeight="1" spans="1:4">
      <c r="A9" s="96" t="s">
        <v>1919</v>
      </c>
      <c r="B9" s="100">
        <v>724</v>
      </c>
      <c r="C9" s="101" t="s">
        <v>1920</v>
      </c>
      <c r="D9" s="97">
        <f>SUM(D10:D11)</f>
        <v>185</v>
      </c>
    </row>
    <row r="10" s="90" customFormat="1" ht="17.25" customHeight="1" spans="1:4">
      <c r="A10" s="96"/>
      <c r="B10" s="102"/>
      <c r="C10" s="101" t="s">
        <v>1921</v>
      </c>
      <c r="D10" s="103">
        <v>185</v>
      </c>
    </row>
    <row r="11" s="90" customFormat="1" ht="17.25" customHeight="1" spans="1:4">
      <c r="A11" s="96"/>
      <c r="B11" s="102"/>
      <c r="C11" s="101" t="s">
        <v>1922</v>
      </c>
      <c r="D11" s="104"/>
    </row>
    <row r="12" s="90" customFormat="1" ht="17.25" customHeight="1" spans="1:4">
      <c r="A12" s="96" t="s">
        <v>1923</v>
      </c>
      <c r="B12" s="99"/>
      <c r="C12" s="101" t="s">
        <v>1924</v>
      </c>
      <c r="D12" s="99"/>
    </row>
    <row r="13" s="90" customFormat="1" ht="17.25" customHeight="1" spans="1:4">
      <c r="A13" s="96" t="s">
        <v>1925</v>
      </c>
      <c r="B13" s="99"/>
      <c r="C13" s="96" t="s">
        <v>1926</v>
      </c>
      <c r="D13" s="99"/>
    </row>
    <row r="14" s="90" customFormat="1" ht="17.25" customHeight="1" spans="1:4">
      <c r="A14" s="96"/>
      <c r="B14" s="102"/>
      <c r="C14" s="96" t="s">
        <v>1927</v>
      </c>
      <c r="D14" s="97">
        <f>B15-SUM(D6:D9,D12:D13)</f>
        <v>849</v>
      </c>
    </row>
    <row r="15" s="90" customFormat="1" ht="17.25" customHeight="1" spans="1:4">
      <c r="A15" s="95" t="s">
        <v>1355</v>
      </c>
      <c r="B15" s="97">
        <f>SUM(B6:B9,B12:B13)</f>
        <v>1405</v>
      </c>
      <c r="C15" s="95" t="s">
        <v>1356</v>
      </c>
      <c r="D15" s="97">
        <f>SUM(D6:D9,D12:D14)</f>
        <v>1405</v>
      </c>
    </row>
  </sheetData>
  <mergeCells count="3">
    <mergeCell ref="A2:D2"/>
    <mergeCell ref="A3:D3"/>
    <mergeCell ref="A4:D4"/>
  </mergeCells>
  <dataValidations count="1">
    <dataValidation type="decimal" operator="between" allowBlank="1" showInputMessage="1" showErrorMessage="1" sqref="B15 B6:B9 B12:B13 D6:D15">
      <formula1>-99999999999999</formula1>
      <formula2>99999999999999</formula2>
    </dataValidation>
  </dataValidations>
  <printOptions horizontalCentered="1"/>
  <pageMargins left="0.751388888888889" right="0.751388888888889" top="0.60625" bottom="0.60625" header="0.511805555555556" footer="0.511805555555556"/>
  <pageSetup paperSize="9" firstPageNumber="141" orientation="landscape" useFirstPageNumber="1" horizontalDpi="600"/>
  <headerFooter>
    <oddFooter>&amp;R-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T24"/>
  <sheetViews>
    <sheetView topLeftCell="B6" workbookViewId="0">
      <selection activeCell="G3" sqref="G3"/>
    </sheetView>
  </sheetViews>
  <sheetFormatPr defaultColWidth="9" defaultRowHeight="14.25"/>
  <cols>
    <col min="1" max="1" width="7.875" style="57" hidden="1" customWidth="1"/>
    <col min="2" max="2" width="49.25" style="1" customWidth="1"/>
    <col min="3" max="3" width="17" style="1" customWidth="1"/>
    <col min="4" max="4" width="16.125" style="10" customWidth="1"/>
    <col min="5" max="5" width="19.25" style="10" customWidth="1"/>
    <col min="6" max="6" width="14.625" style="10" customWidth="1"/>
    <col min="7" max="7" width="14" style="14" customWidth="1"/>
    <col min="8" max="8" width="12.375" style="15" customWidth="1"/>
    <col min="9" max="16384" width="9" style="1"/>
  </cols>
  <sheetData>
    <row r="1" s="1" customFormat="1" spans="1:8">
      <c r="A1" s="57"/>
      <c r="B1" s="58" t="s">
        <v>1928</v>
      </c>
      <c r="C1" s="58"/>
      <c r="D1" s="10"/>
      <c r="E1" s="10"/>
      <c r="F1" s="10"/>
      <c r="G1" s="14"/>
      <c r="H1" s="15"/>
    </row>
    <row r="2" s="1" customFormat="1" ht="35.25" customHeight="1" spans="1:8">
      <c r="A2" s="57"/>
      <c r="B2" s="59" t="s">
        <v>1929</v>
      </c>
      <c r="C2" s="59"/>
      <c r="D2" s="16"/>
      <c r="E2" s="17"/>
      <c r="F2" s="17"/>
      <c r="G2" s="17"/>
      <c r="H2" s="17"/>
    </row>
    <row r="3" s="1" customFormat="1" ht="13.5" customHeight="1" spans="1:8">
      <c r="A3" s="57"/>
      <c r="B3" s="60"/>
      <c r="C3" s="60"/>
      <c r="D3" s="18"/>
      <c r="E3" s="18"/>
      <c r="F3" s="18"/>
      <c r="G3" s="61" t="s">
        <v>2</v>
      </c>
      <c r="H3" s="21"/>
    </row>
    <row r="4" s="54" customFormat="1" ht="27" customHeight="1" spans="1:8">
      <c r="A4" s="22" t="s">
        <v>3</v>
      </c>
      <c r="B4" s="23" t="s">
        <v>1882</v>
      </c>
      <c r="C4" s="24" t="s">
        <v>52</v>
      </c>
      <c r="D4" s="25" t="s">
        <v>6</v>
      </c>
      <c r="E4" s="25"/>
      <c r="F4" s="25"/>
      <c r="G4" s="25"/>
      <c r="H4" s="25"/>
    </row>
    <row r="5" s="54" customFormat="1" ht="27" customHeight="1" spans="1:8">
      <c r="A5" s="26"/>
      <c r="B5" s="27"/>
      <c r="C5" s="28"/>
      <c r="D5" s="29" t="s">
        <v>8</v>
      </c>
      <c r="E5" s="24" t="s">
        <v>7</v>
      </c>
      <c r="F5" s="24" t="s">
        <v>1930</v>
      </c>
      <c r="G5" s="30" t="s">
        <v>53</v>
      </c>
      <c r="H5" s="31"/>
    </row>
    <row r="6" s="54" customFormat="1" ht="27" customHeight="1" spans="1:8">
      <c r="A6" s="26"/>
      <c r="B6" s="27"/>
      <c r="C6" s="32"/>
      <c r="D6" s="33"/>
      <c r="E6" s="32"/>
      <c r="F6" s="32"/>
      <c r="G6" s="34" t="s">
        <v>12</v>
      </c>
      <c r="H6" s="35" t="s">
        <v>13</v>
      </c>
    </row>
    <row r="7" s="1" customFormat="1" ht="27" customHeight="1" spans="1:8">
      <c r="A7" s="62"/>
      <c r="B7" s="63" t="s">
        <v>1931</v>
      </c>
      <c r="C7" s="64">
        <f>C8+C15</f>
        <v>275207042.09</v>
      </c>
      <c r="D7" s="64">
        <f>D8+D15</f>
        <v>318902800</v>
      </c>
      <c r="E7" s="64">
        <f>E8+E15</f>
        <v>338866700</v>
      </c>
      <c r="F7" s="65">
        <f t="shared" ref="F7:F24" si="0">E7/D7</f>
        <v>1.06260183353674</v>
      </c>
      <c r="G7" s="66">
        <f t="shared" ref="G7:G24" si="1">E7-C7</f>
        <v>63659657.91</v>
      </c>
      <c r="H7" s="65">
        <f t="shared" ref="H7:H12" si="2">G7/C7</f>
        <v>0.231315512228723</v>
      </c>
    </row>
    <row r="8" s="1" customFormat="1" ht="27" customHeight="1" spans="1:8">
      <c r="A8" s="62"/>
      <c r="B8" s="67" t="s">
        <v>1932</v>
      </c>
      <c r="C8" s="68">
        <v>38776208.18</v>
      </c>
      <c r="D8" s="68">
        <v>71672800</v>
      </c>
      <c r="E8" s="68">
        <v>84426700</v>
      </c>
      <c r="F8" s="69">
        <f t="shared" si="0"/>
        <v>1.17794616646761</v>
      </c>
      <c r="G8" s="70">
        <f t="shared" si="1"/>
        <v>45650491.82</v>
      </c>
      <c r="H8" s="69">
        <f t="shared" si="2"/>
        <v>1.17728096589768</v>
      </c>
    </row>
    <row r="9" s="1" customFormat="1" ht="27" customHeight="1" spans="1:8">
      <c r="A9" s="62"/>
      <c r="B9" s="71" t="s">
        <v>1933</v>
      </c>
      <c r="C9" s="68">
        <v>36179050</v>
      </c>
      <c r="D9" s="68">
        <v>35447000</v>
      </c>
      <c r="E9" s="68">
        <v>37000000</v>
      </c>
      <c r="F9" s="69">
        <f t="shared" si="0"/>
        <v>1.04381188817107</v>
      </c>
      <c r="G9" s="70">
        <f t="shared" si="1"/>
        <v>820950</v>
      </c>
      <c r="H9" s="69">
        <f t="shared" si="2"/>
        <v>0.022691308920494</v>
      </c>
    </row>
    <row r="10" s="1" customFormat="1" ht="27" customHeight="1" spans="1:8">
      <c r="A10" s="62"/>
      <c r="B10" s="71" t="s">
        <v>1934</v>
      </c>
      <c r="C10" s="68">
        <v>1100000</v>
      </c>
      <c r="D10" s="68">
        <v>34762600</v>
      </c>
      <c r="E10" s="68">
        <v>40090000</v>
      </c>
      <c r="F10" s="69">
        <f t="shared" si="0"/>
        <v>1.15325090758459</v>
      </c>
      <c r="G10" s="70">
        <f t="shared" si="1"/>
        <v>38990000</v>
      </c>
      <c r="H10" s="69">
        <f t="shared" si="2"/>
        <v>35.4454545454545</v>
      </c>
    </row>
    <row r="11" s="1" customFormat="1" ht="27" customHeight="1" spans="1:8">
      <c r="A11" s="62"/>
      <c r="B11" s="72" t="s">
        <v>1935</v>
      </c>
      <c r="C11" s="68">
        <v>361752.27</v>
      </c>
      <c r="D11" s="68">
        <v>360000</v>
      </c>
      <c r="E11" s="68">
        <v>330000</v>
      </c>
      <c r="F11" s="69">
        <f t="shared" si="0"/>
        <v>0.916666666666667</v>
      </c>
      <c r="G11" s="70">
        <f t="shared" si="1"/>
        <v>-31752.27</v>
      </c>
      <c r="H11" s="69">
        <f t="shared" si="2"/>
        <v>-0.0877735197072848</v>
      </c>
    </row>
    <row r="12" s="1" customFormat="1" ht="27" customHeight="1" spans="1:8">
      <c r="A12" s="62"/>
      <c r="B12" s="72" t="s">
        <v>1936</v>
      </c>
      <c r="C12" s="68">
        <v>651787.24</v>
      </c>
      <c r="D12" s="68">
        <v>763200</v>
      </c>
      <c r="E12" s="68">
        <v>736700</v>
      </c>
      <c r="F12" s="69">
        <f t="shared" si="0"/>
        <v>0.965277777777778</v>
      </c>
      <c r="G12" s="70">
        <f t="shared" si="1"/>
        <v>84912.76</v>
      </c>
      <c r="H12" s="69">
        <f t="shared" si="2"/>
        <v>0.130276806278073</v>
      </c>
    </row>
    <row r="13" s="1" customFormat="1" ht="27" customHeight="1" spans="1:8">
      <c r="A13" s="62"/>
      <c r="B13" s="72" t="s">
        <v>1937</v>
      </c>
      <c r="C13" s="68">
        <v>446818.99</v>
      </c>
      <c r="D13" s="68">
        <v>300000</v>
      </c>
      <c r="E13" s="68">
        <v>400000</v>
      </c>
      <c r="F13" s="69">
        <f t="shared" si="0"/>
        <v>1.33333333333333</v>
      </c>
      <c r="G13" s="70">
        <f t="shared" si="1"/>
        <v>-46818.99</v>
      </c>
      <c r="H13" s="69">
        <f t="shared" ref="H13:H24" si="3">G13/C13</f>
        <v>-0.104782901013227</v>
      </c>
    </row>
    <row r="14" s="1" customFormat="1" ht="27" customHeight="1" spans="1:8">
      <c r="A14" s="62"/>
      <c r="B14" s="72" t="s">
        <v>1938</v>
      </c>
      <c r="C14" s="68">
        <v>36799.68</v>
      </c>
      <c r="D14" s="68">
        <v>40000</v>
      </c>
      <c r="E14" s="68">
        <v>5870000</v>
      </c>
      <c r="F14" s="69">
        <f t="shared" si="0"/>
        <v>146.75</v>
      </c>
      <c r="G14" s="70">
        <f t="shared" si="1"/>
        <v>5833200.32</v>
      </c>
      <c r="H14" s="69">
        <f t="shared" si="3"/>
        <v>158.512256628319</v>
      </c>
    </row>
    <row r="15" s="1" customFormat="1" ht="27" customHeight="1" spans="1:8">
      <c r="A15" s="62"/>
      <c r="B15" s="73" t="s">
        <v>1939</v>
      </c>
      <c r="C15" s="68">
        <v>236430833.91</v>
      </c>
      <c r="D15" s="74">
        <v>247230000</v>
      </c>
      <c r="E15" s="68">
        <v>254440000</v>
      </c>
      <c r="F15" s="69">
        <f t="shared" si="0"/>
        <v>1.02916312745217</v>
      </c>
      <c r="G15" s="70">
        <f t="shared" si="1"/>
        <v>18009166.09</v>
      </c>
      <c r="H15" s="69">
        <f t="shared" si="3"/>
        <v>0.0761709705632362</v>
      </c>
    </row>
    <row r="16" s="55" customFormat="1" ht="27" customHeight="1" spans="1:8">
      <c r="A16" s="62"/>
      <c r="B16" s="71" t="s">
        <v>1933</v>
      </c>
      <c r="C16" s="68">
        <v>146027697.47</v>
      </c>
      <c r="D16" s="68">
        <v>149750000</v>
      </c>
      <c r="E16" s="68">
        <v>152030000</v>
      </c>
      <c r="F16" s="69">
        <f t="shared" si="0"/>
        <v>1.01522537562604</v>
      </c>
      <c r="G16" s="70">
        <f t="shared" si="1"/>
        <v>6002302.53</v>
      </c>
      <c r="H16" s="69">
        <f t="shared" si="3"/>
        <v>0.0411038634039485</v>
      </c>
    </row>
    <row r="17" s="1" customFormat="1" ht="27" customHeight="1" spans="1:8">
      <c r="A17" s="62"/>
      <c r="B17" s="71" t="s">
        <v>1934</v>
      </c>
      <c r="C17" s="68">
        <v>83205783.79</v>
      </c>
      <c r="D17" s="68">
        <v>92000000</v>
      </c>
      <c r="E17" s="68">
        <v>100510000</v>
      </c>
      <c r="F17" s="69">
        <f t="shared" si="0"/>
        <v>1.0925</v>
      </c>
      <c r="G17" s="70">
        <f t="shared" si="1"/>
        <v>17304216.21</v>
      </c>
      <c r="H17" s="69">
        <f t="shared" si="3"/>
        <v>0.207968910594887</v>
      </c>
    </row>
    <row r="18" s="1" customFormat="1" ht="27" customHeight="1" spans="1:8">
      <c r="A18" s="62"/>
      <c r="B18" s="75" t="s">
        <v>1935</v>
      </c>
      <c r="C18" s="68">
        <v>205650.07</v>
      </c>
      <c r="D18" s="76">
        <v>290000</v>
      </c>
      <c r="E18" s="68">
        <v>140000</v>
      </c>
      <c r="F18" s="69">
        <f t="shared" si="0"/>
        <v>0.482758620689655</v>
      </c>
      <c r="G18" s="77">
        <f t="shared" si="1"/>
        <v>-65650.07</v>
      </c>
      <c r="H18" s="78">
        <f t="shared" si="3"/>
        <v>-0.319231936074712</v>
      </c>
    </row>
    <row r="19" customFormat="1" ht="27" customHeight="1" spans="1:16348">
      <c r="A19" s="79"/>
      <c r="B19" s="80" t="s">
        <v>1937</v>
      </c>
      <c r="C19" s="68">
        <v>6922627.72</v>
      </c>
      <c r="D19" s="81">
        <v>5120000</v>
      </c>
      <c r="E19" s="68">
        <v>1640000</v>
      </c>
      <c r="F19" s="69">
        <f t="shared" si="0"/>
        <v>0.3203125</v>
      </c>
      <c r="G19" s="82">
        <f t="shared" si="1"/>
        <v>-5282627.72</v>
      </c>
      <c r="H19" s="83">
        <f t="shared" si="3"/>
        <v>-0.763095739604498</v>
      </c>
      <c r="XDK19" s="1"/>
      <c r="XDL19" s="1"/>
      <c r="XDM19" s="1"/>
      <c r="XDN19" s="1"/>
      <c r="XDO19" s="1"/>
      <c r="XDP19" s="1"/>
      <c r="XDQ19" s="1"/>
      <c r="XDR19" s="1"/>
      <c r="XDS19" s="1"/>
      <c r="XDT19" s="1"/>
    </row>
    <row r="20" s="56" customFormat="1" ht="27" customHeight="1" spans="1:16348">
      <c r="A20" s="84"/>
      <c r="B20" s="80" t="s">
        <v>1938</v>
      </c>
      <c r="C20" s="85">
        <v>69074.859999991</v>
      </c>
      <c r="D20" s="85">
        <v>70000</v>
      </c>
      <c r="E20" s="85">
        <v>120000</v>
      </c>
      <c r="F20" s="69">
        <f t="shared" si="0"/>
        <v>1.71428571428571</v>
      </c>
      <c r="G20" s="82">
        <f t="shared" si="1"/>
        <v>50925.140000009</v>
      </c>
      <c r="H20" s="83">
        <f t="shared" si="3"/>
        <v>0.737245649140883</v>
      </c>
      <c r="XDK20" s="1"/>
      <c r="XDL20" s="1"/>
      <c r="XDM20" s="1"/>
      <c r="XDN20" s="1"/>
      <c r="XDO20" s="1"/>
      <c r="XDP20" s="1"/>
      <c r="XDQ20" s="1"/>
      <c r="XDR20" s="1"/>
      <c r="XDS20" s="1"/>
      <c r="XDT20" s="1"/>
    </row>
    <row r="21" s="1" customFormat="1" ht="27" customHeight="1" spans="1:8">
      <c r="A21" s="62"/>
      <c r="B21" s="36" t="s">
        <v>41</v>
      </c>
      <c r="C21" s="37">
        <f>C22+C23</f>
        <v>80100246.12</v>
      </c>
      <c r="D21" s="37">
        <f>D22+D23</f>
        <v>105686649.56</v>
      </c>
      <c r="E21" s="37">
        <f>E22+E23</f>
        <v>78290898.15</v>
      </c>
      <c r="F21" s="83">
        <f t="shared" si="0"/>
        <v>0.740783234930283</v>
      </c>
      <c r="G21" s="82">
        <f t="shared" si="1"/>
        <v>-1809347.97</v>
      </c>
      <c r="H21" s="83">
        <f t="shared" si="3"/>
        <v>-0.0225885444507795</v>
      </c>
    </row>
    <row r="22" s="1" customFormat="1" ht="27" customHeight="1" spans="1:8">
      <c r="A22" s="86"/>
      <c r="B22" s="40" t="s">
        <v>1932</v>
      </c>
      <c r="C22" s="87">
        <v>52409404.96</v>
      </c>
      <c r="D22" s="88">
        <v>77596296.96</v>
      </c>
      <c r="E22" s="87">
        <v>50740489.68</v>
      </c>
      <c r="F22" s="83">
        <f t="shared" si="0"/>
        <v>0.65390349369579</v>
      </c>
      <c r="G22" s="82">
        <f t="shared" si="1"/>
        <v>-1668915.28</v>
      </c>
      <c r="H22" s="83">
        <f t="shared" si="3"/>
        <v>-0.0318438127903523</v>
      </c>
    </row>
    <row r="23" s="1" customFormat="1" ht="27" customHeight="1" spans="1:8">
      <c r="A23" s="86"/>
      <c r="B23" s="44" t="s">
        <v>1939</v>
      </c>
      <c r="C23" s="87">
        <v>27690841.16</v>
      </c>
      <c r="D23" s="88">
        <v>28090352.6</v>
      </c>
      <c r="E23" s="87">
        <v>27550408.47</v>
      </c>
      <c r="F23" s="83">
        <f t="shared" si="0"/>
        <v>0.980778307140224</v>
      </c>
      <c r="G23" s="82">
        <f t="shared" si="1"/>
        <v>-140432.690000001</v>
      </c>
      <c r="H23" s="83">
        <f t="shared" si="3"/>
        <v>-0.00507144904658437</v>
      </c>
    </row>
    <row r="24" s="1" customFormat="1" ht="27" customHeight="1" spans="1:8">
      <c r="A24" s="86"/>
      <c r="B24" s="53" t="s">
        <v>1940</v>
      </c>
      <c r="C24" s="89">
        <f>C21+C7</f>
        <v>355307288.21</v>
      </c>
      <c r="D24" s="89">
        <f>D21+D7</f>
        <v>424589449.56</v>
      </c>
      <c r="E24" s="89">
        <f>E21+E7</f>
        <v>417157598.15</v>
      </c>
      <c r="F24" s="83">
        <f t="shared" si="0"/>
        <v>0.982496382287168</v>
      </c>
      <c r="G24" s="82">
        <f t="shared" si="1"/>
        <v>61850309.94</v>
      </c>
      <c r="H24" s="83">
        <f t="shared" si="3"/>
        <v>0.174075545288123</v>
      </c>
    </row>
  </sheetData>
  <mergeCells count="9">
    <mergeCell ref="B2:H2"/>
    <mergeCell ref="D4:H4"/>
    <mergeCell ref="G5:H5"/>
    <mergeCell ref="A4:A6"/>
    <mergeCell ref="B4:B6"/>
    <mergeCell ref="C4:C6"/>
    <mergeCell ref="D5:D6"/>
    <mergeCell ref="E5:E6"/>
    <mergeCell ref="F5:F6"/>
  </mergeCells>
  <printOptions horizontalCentered="1"/>
  <pageMargins left="0.393055555555556" right="0.393055555555556" top="0.629861111111111" bottom="0.629861111111111" header="0.5" footer="0.5"/>
  <pageSetup paperSize="9" scale="79" firstPageNumber="142" orientation="landscape" useFirstPageNumber="1" horizontalDpi="600"/>
  <headerFooter>
    <oddFooter>&amp;R-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9"/>
  <sheetViews>
    <sheetView topLeftCell="B1" workbookViewId="0">
      <selection activeCell="H19" sqref="H19"/>
    </sheetView>
  </sheetViews>
  <sheetFormatPr defaultColWidth="9" defaultRowHeight="13.5" outlineLevelCol="7"/>
  <cols>
    <col min="1" max="1" width="9" hidden="1" customWidth="1"/>
    <col min="2" max="2" width="39.625" customWidth="1"/>
    <col min="3" max="3" width="18.25" customWidth="1"/>
    <col min="4" max="4" width="15.875" style="11" customWidth="1"/>
    <col min="5" max="5" width="16.875" style="11" customWidth="1"/>
    <col min="6" max="6" width="13.875" style="11" customWidth="1"/>
    <col min="7" max="7" width="15.125" style="11" customWidth="1"/>
    <col min="8" max="8" width="10.5" style="11" customWidth="1"/>
  </cols>
  <sheetData>
    <row r="1" s="10" customFormat="1" ht="18.95" customHeight="1" spans="1:8">
      <c r="A1" s="12"/>
      <c r="B1" s="13" t="s">
        <v>1941</v>
      </c>
      <c r="C1" s="13"/>
      <c r="G1" s="14"/>
      <c r="H1" s="15"/>
    </row>
    <row r="2" s="10" customFormat="1" ht="18.95" customHeight="1" spans="1:8">
      <c r="A2" s="12"/>
      <c r="B2" s="16" t="s">
        <v>1942</v>
      </c>
      <c r="C2" s="16"/>
      <c r="D2" s="16"/>
      <c r="E2" s="17"/>
      <c r="F2" s="17"/>
      <c r="G2" s="17"/>
      <c r="H2" s="17"/>
    </row>
    <row r="3" s="10" customFormat="1" ht="18.95" customHeight="1" spans="1:8">
      <c r="A3" s="12"/>
      <c r="B3" s="18"/>
      <c r="C3" s="18"/>
      <c r="D3" s="18"/>
      <c r="E3" s="18"/>
      <c r="F3" s="19" t="s">
        <v>2</v>
      </c>
      <c r="G3" s="20"/>
      <c r="H3" s="21"/>
    </row>
    <row r="4" s="10" customFormat="1" ht="18.95" customHeight="1" spans="1:8">
      <c r="A4" s="22" t="s">
        <v>3</v>
      </c>
      <c r="B4" s="23" t="s">
        <v>1882</v>
      </c>
      <c r="C4" s="24" t="s">
        <v>52</v>
      </c>
      <c r="D4" s="25" t="s">
        <v>6</v>
      </c>
      <c r="E4" s="25"/>
      <c r="F4" s="25"/>
      <c r="G4" s="25"/>
      <c r="H4" s="25"/>
    </row>
    <row r="5" s="10" customFormat="1" ht="18.95" customHeight="1" spans="1:8">
      <c r="A5" s="26"/>
      <c r="B5" s="27"/>
      <c r="C5" s="28"/>
      <c r="D5" s="29" t="s">
        <v>8</v>
      </c>
      <c r="E5" s="24" t="s">
        <v>7</v>
      </c>
      <c r="F5" s="24" t="s">
        <v>1930</v>
      </c>
      <c r="G5" s="30" t="s">
        <v>53</v>
      </c>
      <c r="H5" s="31"/>
    </row>
    <row r="6" s="10" customFormat="1" ht="18.95" customHeight="1" spans="1:8">
      <c r="A6" s="26"/>
      <c r="B6" s="27"/>
      <c r="C6" s="32"/>
      <c r="D6" s="33"/>
      <c r="E6" s="32"/>
      <c r="F6" s="32"/>
      <c r="G6" s="34" t="s">
        <v>12</v>
      </c>
      <c r="H6" s="35" t="s">
        <v>13</v>
      </c>
    </row>
    <row r="7" s="1" customFormat="1" ht="21" customHeight="1" spans="2:8">
      <c r="B7" s="36" t="s">
        <v>1943</v>
      </c>
      <c r="C7" s="37">
        <f>C8+C12</f>
        <v>277016390.06</v>
      </c>
      <c r="D7" s="38">
        <f>D8+D12</f>
        <v>286614400</v>
      </c>
      <c r="E7" s="38">
        <f>E8+E12</f>
        <v>301169000</v>
      </c>
      <c r="F7" s="39">
        <f t="shared" ref="F7:F11" si="0">E7/D7</f>
        <v>1.05078111916219</v>
      </c>
      <c r="G7" s="38">
        <f t="shared" ref="G7:G16" si="1">E7-C7</f>
        <v>24152609.94</v>
      </c>
      <c r="H7" s="39">
        <f t="shared" ref="H7:H11" si="2">G7/C7</f>
        <v>0.0871883787626021</v>
      </c>
    </row>
    <row r="8" s="1" customFormat="1" ht="21" customHeight="1" spans="2:8">
      <c r="B8" s="40" t="s">
        <v>1944</v>
      </c>
      <c r="C8" s="41">
        <v>40445123.46</v>
      </c>
      <c r="D8" s="41">
        <v>39754400</v>
      </c>
      <c r="E8" s="41">
        <v>46734000</v>
      </c>
      <c r="F8" s="42">
        <f t="shared" si="0"/>
        <v>1.1755679874429</v>
      </c>
      <c r="G8" s="41">
        <f t="shared" si="1"/>
        <v>6288876.54</v>
      </c>
      <c r="H8" s="42">
        <f t="shared" si="2"/>
        <v>0.155491589640458</v>
      </c>
    </row>
    <row r="9" s="1" customFormat="1" ht="21" customHeight="1" spans="2:8">
      <c r="B9" s="43" t="s">
        <v>1945</v>
      </c>
      <c r="C9" s="41">
        <v>40252912.05</v>
      </c>
      <c r="D9" s="41">
        <v>32684400</v>
      </c>
      <c r="E9" s="41">
        <v>46534000</v>
      </c>
      <c r="F9" s="42">
        <f t="shared" si="0"/>
        <v>1.42373731810894</v>
      </c>
      <c r="G9" s="41">
        <f t="shared" si="1"/>
        <v>6281087.95</v>
      </c>
      <c r="H9" s="42">
        <f t="shared" si="2"/>
        <v>0.156040585143206</v>
      </c>
    </row>
    <row r="10" s="1" customFormat="1" ht="21" customHeight="1" spans="2:8">
      <c r="B10" s="43" t="s">
        <v>1946</v>
      </c>
      <c r="C10" s="41">
        <v>157661.41</v>
      </c>
      <c r="D10" s="41">
        <v>150000</v>
      </c>
      <c r="E10" s="41">
        <v>200000</v>
      </c>
      <c r="F10" s="42">
        <f t="shared" si="0"/>
        <v>1.33333333333333</v>
      </c>
      <c r="G10" s="41">
        <f t="shared" si="1"/>
        <v>42338.59</v>
      </c>
      <c r="H10" s="42">
        <f t="shared" si="2"/>
        <v>0.268541236565118</v>
      </c>
    </row>
    <row r="11" s="1" customFormat="1" ht="21" customHeight="1" spans="2:8">
      <c r="B11" s="43" t="s">
        <v>1947</v>
      </c>
      <c r="C11" s="41">
        <v>34550</v>
      </c>
      <c r="D11" s="41">
        <v>0</v>
      </c>
      <c r="E11" s="41">
        <v>0</v>
      </c>
      <c r="F11" s="42"/>
      <c r="G11" s="41">
        <f t="shared" si="1"/>
        <v>-34550</v>
      </c>
      <c r="H11" s="42">
        <f t="shared" si="2"/>
        <v>-1</v>
      </c>
    </row>
    <row r="12" s="1" customFormat="1" ht="21" customHeight="1" spans="2:8">
      <c r="B12" s="44" t="s">
        <v>1948</v>
      </c>
      <c r="C12" s="41">
        <v>236571266.6</v>
      </c>
      <c r="D12" s="41">
        <v>246860000</v>
      </c>
      <c r="E12" s="41">
        <v>254435000</v>
      </c>
      <c r="F12" s="42">
        <f t="shared" ref="F12:F19" si="3">E12/D12</f>
        <v>1.0306854087337</v>
      </c>
      <c r="G12" s="41">
        <f t="shared" si="1"/>
        <v>17863733.4</v>
      </c>
      <c r="H12" s="42">
        <f t="shared" ref="H12:H19" si="4">G12/C12</f>
        <v>0.0755110020618202</v>
      </c>
    </row>
    <row r="13" s="1" customFormat="1" ht="21" customHeight="1" spans="2:8">
      <c r="B13" s="44" t="s">
        <v>1949</v>
      </c>
      <c r="C13" s="41">
        <v>235708291.42</v>
      </c>
      <c r="D13" s="45">
        <v>246150000</v>
      </c>
      <c r="E13" s="41">
        <v>253460000</v>
      </c>
      <c r="F13" s="46">
        <f t="shared" si="3"/>
        <v>1.02969733902092</v>
      </c>
      <c r="G13" s="45">
        <f t="shared" si="1"/>
        <v>17751708.58</v>
      </c>
      <c r="H13" s="46">
        <f t="shared" si="4"/>
        <v>0.0753121940388974</v>
      </c>
    </row>
    <row r="14" s="1" customFormat="1" ht="21" customHeight="1" spans="2:8">
      <c r="B14" s="44" t="s">
        <v>1950</v>
      </c>
      <c r="C14" s="47">
        <v>775345</v>
      </c>
      <c r="D14" s="48">
        <v>650000</v>
      </c>
      <c r="E14" s="49">
        <v>960000</v>
      </c>
      <c r="F14" s="46">
        <f t="shared" si="3"/>
        <v>1.47692307692308</v>
      </c>
      <c r="G14" s="48">
        <f t="shared" si="1"/>
        <v>184655</v>
      </c>
      <c r="H14" s="46">
        <f t="shared" si="4"/>
        <v>0.238158497185124</v>
      </c>
    </row>
    <row r="15" s="1" customFormat="1" ht="21" customHeight="1" spans="2:8">
      <c r="B15" s="43" t="s">
        <v>1065</v>
      </c>
      <c r="C15" s="50">
        <v>87630.18</v>
      </c>
      <c r="D15" s="48">
        <v>60000</v>
      </c>
      <c r="E15" s="49">
        <v>15000</v>
      </c>
      <c r="F15" s="46">
        <f t="shared" si="3"/>
        <v>0.25</v>
      </c>
      <c r="G15" s="48">
        <f t="shared" si="1"/>
        <v>-72630.18</v>
      </c>
      <c r="H15" s="46">
        <f t="shared" si="4"/>
        <v>-0.828826096214797</v>
      </c>
    </row>
    <row r="16" s="1" customFormat="1" ht="18.95" customHeight="1" spans="2:8">
      <c r="B16" s="36" t="s">
        <v>1951</v>
      </c>
      <c r="C16" s="37">
        <f>C17+C18</f>
        <v>78290898.15</v>
      </c>
      <c r="D16" s="37">
        <f>D17+D18</f>
        <v>137975049.56</v>
      </c>
      <c r="E16" s="37">
        <f>E17+E18</f>
        <v>115988598.15</v>
      </c>
      <c r="F16" s="51">
        <f t="shared" si="3"/>
        <v>0.840649077640382</v>
      </c>
      <c r="G16" s="37">
        <f t="shared" si="1"/>
        <v>37697700</v>
      </c>
      <c r="H16" s="51">
        <f t="shared" si="4"/>
        <v>0.481508079365417</v>
      </c>
    </row>
    <row r="17" s="1" customFormat="1" ht="18.95" customHeight="1" spans="2:8">
      <c r="B17" s="44" t="s">
        <v>1952</v>
      </c>
      <c r="C17" s="48">
        <v>50740489.68</v>
      </c>
      <c r="D17" s="48">
        <v>109514696.96</v>
      </c>
      <c r="E17" s="48">
        <v>88433189.68</v>
      </c>
      <c r="F17" s="52">
        <f t="shared" si="3"/>
        <v>0.807500656394091</v>
      </c>
      <c r="G17" s="48">
        <f t="shared" ref="G16:G19" si="5">E17-C17</f>
        <v>37692700</v>
      </c>
      <c r="H17" s="52">
        <f t="shared" si="4"/>
        <v>0.742852507685929</v>
      </c>
    </row>
    <row r="18" s="1" customFormat="1" ht="18.95" customHeight="1" spans="2:8">
      <c r="B18" s="40" t="s">
        <v>1953</v>
      </c>
      <c r="C18" s="48">
        <v>27550408.47</v>
      </c>
      <c r="D18" s="48">
        <v>28460352.6</v>
      </c>
      <c r="E18" s="48">
        <v>27555408.47</v>
      </c>
      <c r="F18" s="52">
        <f t="shared" si="3"/>
        <v>0.96820334088201</v>
      </c>
      <c r="G18" s="48">
        <f t="shared" si="5"/>
        <v>5000</v>
      </c>
      <c r="H18" s="52">
        <f t="shared" si="4"/>
        <v>0.000181485512472331</v>
      </c>
    </row>
    <row r="19" s="1" customFormat="1" ht="21" customHeight="1" spans="2:8">
      <c r="B19" s="53" t="s">
        <v>1091</v>
      </c>
      <c r="C19" s="37">
        <f>C7+C16</f>
        <v>355307288.21</v>
      </c>
      <c r="D19" s="37">
        <f>D7+D16</f>
        <v>424589449.56</v>
      </c>
      <c r="E19" s="37">
        <f>E7+E16</f>
        <v>417157598.15</v>
      </c>
      <c r="F19" s="39">
        <f t="shared" si="3"/>
        <v>0.982496382287168</v>
      </c>
      <c r="G19" s="38">
        <f t="shared" si="5"/>
        <v>61850309.9399999</v>
      </c>
      <c r="H19" s="39">
        <f t="shared" si="4"/>
        <v>0.174075545288123</v>
      </c>
    </row>
  </sheetData>
  <mergeCells count="9">
    <mergeCell ref="B2:H2"/>
    <mergeCell ref="D4:H4"/>
    <mergeCell ref="G5:H5"/>
    <mergeCell ref="A4:A6"/>
    <mergeCell ref="B4:B6"/>
    <mergeCell ref="C4:C6"/>
    <mergeCell ref="D5:D6"/>
    <mergeCell ref="E5:E6"/>
    <mergeCell ref="F5:F6"/>
  </mergeCells>
  <printOptions horizontalCentered="1"/>
  <pageMargins left="0.751388888888889" right="0.751388888888889" top="0.60625" bottom="0.60625" header="0.511805555555556" footer="0.511805555555556"/>
  <pageSetup paperSize="9" firstPageNumber="143" orientation="landscape" useFirstPageNumber="1" horizontalDpi="600"/>
  <headerFooter>
    <oddFooter>&amp;R-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1"/>
  <sheetViews>
    <sheetView workbookViewId="0">
      <selection activeCell="F26" sqref="F26"/>
    </sheetView>
  </sheetViews>
  <sheetFormatPr defaultColWidth="9" defaultRowHeight="14.25" outlineLevelCol="5"/>
  <cols>
    <col min="1" max="1" width="38" style="1" customWidth="1"/>
    <col min="2" max="2" width="12.375" style="1" customWidth="1"/>
    <col min="3" max="3" width="13.5" style="1" customWidth="1"/>
    <col min="4" max="4" width="13.75" style="1" customWidth="1"/>
    <col min="5" max="5" width="12.5" style="1" customWidth="1"/>
    <col min="6" max="6" width="59" style="1" customWidth="1"/>
    <col min="7" max="16384" width="9" style="1"/>
  </cols>
  <sheetData>
    <row r="1" spans="1:1">
      <c r="A1" s="2" t="s">
        <v>1954</v>
      </c>
    </row>
    <row r="2" s="1" customFormat="1" ht="22.5" spans="1:6">
      <c r="A2" s="3" t="s">
        <v>1955</v>
      </c>
      <c r="B2" s="3"/>
      <c r="C2" s="3"/>
      <c r="D2" s="3"/>
      <c r="E2" s="3"/>
      <c r="F2" s="3"/>
    </row>
    <row r="3" s="1" customFormat="1" spans="1:6">
      <c r="A3" s="4"/>
      <c r="B3" s="4"/>
      <c r="C3" s="4"/>
      <c r="D3" s="4"/>
      <c r="F3" s="4" t="s">
        <v>1956</v>
      </c>
    </row>
    <row r="4" s="1" customFormat="1" ht="19" customHeight="1" spans="1:6">
      <c r="A4" s="5" t="s">
        <v>1882</v>
      </c>
      <c r="B4" s="5" t="s">
        <v>1957</v>
      </c>
      <c r="C4" s="5" t="s">
        <v>1958</v>
      </c>
      <c r="D4" s="5" t="s">
        <v>1959</v>
      </c>
      <c r="E4" s="5" t="s">
        <v>1960</v>
      </c>
      <c r="F4" s="6"/>
    </row>
    <row r="5" s="1" customFormat="1" ht="19" customHeight="1" spans="1:6">
      <c r="A5" s="5" t="s">
        <v>1961</v>
      </c>
      <c r="B5" s="5"/>
      <c r="C5" s="5"/>
      <c r="D5" s="5"/>
      <c r="E5" s="7"/>
      <c r="F5" s="6"/>
    </row>
    <row r="6" s="1" customFormat="1" ht="19" customHeight="1" spans="1:6">
      <c r="A6" s="7" t="s">
        <v>1962</v>
      </c>
      <c r="B6" s="5">
        <v>1</v>
      </c>
      <c r="C6" s="8">
        <v>117.83</v>
      </c>
      <c r="D6" s="8">
        <v>117.83</v>
      </c>
      <c r="E6" s="8">
        <f t="shared" ref="E6:E11" si="0">D6-C6</f>
        <v>0</v>
      </c>
      <c r="F6" s="6"/>
    </row>
    <row r="7" s="1" customFormat="1" ht="19" customHeight="1" spans="1:6">
      <c r="A7" s="7" t="s">
        <v>1963</v>
      </c>
      <c r="B7" s="5">
        <v>3</v>
      </c>
      <c r="C7" s="8">
        <v>0</v>
      </c>
      <c r="D7" s="8">
        <v>0</v>
      </c>
      <c r="E7" s="8">
        <f t="shared" si="0"/>
        <v>0</v>
      </c>
      <c r="F7" s="6"/>
    </row>
    <row r="8" s="1" customFormat="1" ht="19" customHeight="1" spans="1:6">
      <c r="A8" s="7" t="s">
        <v>1964</v>
      </c>
      <c r="B8" s="5">
        <v>4</v>
      </c>
      <c r="C8" s="8">
        <v>87.6</v>
      </c>
      <c r="D8" s="8">
        <v>94</v>
      </c>
      <c r="E8" s="8">
        <f t="shared" si="0"/>
        <v>6.40000000000001</v>
      </c>
      <c r="F8" s="6"/>
    </row>
    <row r="9" s="1" customFormat="1" ht="19" customHeight="1" spans="1:6">
      <c r="A9" s="7" t="s">
        <v>1965</v>
      </c>
      <c r="B9" s="5">
        <v>5</v>
      </c>
      <c r="C9" s="8">
        <v>15.13</v>
      </c>
      <c r="D9" s="8">
        <v>0</v>
      </c>
      <c r="E9" s="8">
        <f t="shared" si="0"/>
        <v>-15.13</v>
      </c>
      <c r="F9" s="9"/>
    </row>
    <row r="10" s="1" customFormat="1" ht="19" customHeight="1" spans="1:6">
      <c r="A10" s="7" t="s">
        <v>1966</v>
      </c>
      <c r="B10" s="5">
        <v>6</v>
      </c>
      <c r="C10" s="8">
        <v>72.47</v>
      </c>
      <c r="D10" s="8">
        <v>94.68</v>
      </c>
      <c r="E10" s="8">
        <f t="shared" si="0"/>
        <v>22.21</v>
      </c>
      <c r="F10" s="6"/>
    </row>
    <row r="11" s="1" customFormat="1" ht="19" customHeight="1" spans="1:6">
      <c r="A11" s="7" t="s">
        <v>1967</v>
      </c>
      <c r="B11" s="5">
        <v>7</v>
      </c>
      <c r="C11" s="8">
        <v>30.23</v>
      </c>
      <c r="D11" s="8">
        <v>11.86</v>
      </c>
      <c r="E11" s="8">
        <f t="shared" si="0"/>
        <v>-18.37</v>
      </c>
      <c r="F11" s="6"/>
    </row>
  </sheetData>
  <mergeCells count="1">
    <mergeCell ref="A2:F2"/>
  </mergeCells>
  <printOptions horizontalCentered="1"/>
  <pageMargins left="0.751388888888889" right="0.751388888888889" top="1" bottom="1" header="0.5" footer="0.5"/>
  <pageSetup paperSize="9" scale="88" firstPageNumber="144" fitToHeight="0" orientation="landscape" useFirstPageNumber="1" horizontalDpi="600"/>
  <headerFooter>
    <oddFooter>&amp;R-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J1313"/>
  <sheetViews>
    <sheetView workbookViewId="0">
      <pane xSplit="3" ySplit="6" topLeftCell="F1247" activePane="bottomRight" state="frozen"/>
      <selection/>
      <selection pane="topRight"/>
      <selection pane="bottomLeft"/>
      <selection pane="bottomRight" activeCell="H1282" sqref="H1282:H1283"/>
    </sheetView>
  </sheetViews>
  <sheetFormatPr defaultColWidth="9" defaultRowHeight="27" customHeight="1"/>
  <cols>
    <col min="1" max="1" width="10.375" style="346" customWidth="1"/>
    <col min="2" max="2" width="7.625" style="347" hidden="1" customWidth="1"/>
    <col min="3" max="3" width="46.625" style="348" customWidth="1"/>
    <col min="4" max="5" width="20.875" style="349" customWidth="1"/>
    <col min="6" max="6" width="19.375" style="349" customWidth="1"/>
    <col min="7" max="7" width="20.875" style="350" customWidth="1"/>
    <col min="8" max="8" width="11.875" style="351" customWidth="1"/>
    <col min="9" max="9" width="18.875" style="352" customWidth="1"/>
    <col min="10" max="10" width="14.625" style="344" customWidth="1"/>
    <col min="11" max="16379" width="9" style="339" customWidth="1"/>
    <col min="16380" max="16384" width="9" style="339"/>
  </cols>
  <sheetData>
    <row r="1" s="339" customFormat="1" ht="15" customHeight="1" spans="1:10">
      <c r="A1" s="353" t="s">
        <v>48</v>
      </c>
      <c r="B1" s="347"/>
      <c r="C1" s="353"/>
      <c r="D1" s="349"/>
      <c r="E1" s="349"/>
      <c r="F1" s="349"/>
      <c r="G1" s="350"/>
      <c r="H1" s="351"/>
      <c r="I1" s="352"/>
      <c r="J1" s="344"/>
    </row>
    <row r="2" s="339" customFormat="1" ht="20.1" customHeight="1" spans="1:10">
      <c r="A2" s="346"/>
      <c r="B2" s="347"/>
      <c r="C2" s="354" t="s">
        <v>49</v>
      </c>
      <c r="D2" s="355"/>
      <c r="E2" s="355"/>
      <c r="F2" s="355"/>
      <c r="G2" s="354"/>
      <c r="H2" s="356"/>
      <c r="I2" s="405"/>
      <c r="J2" s="406"/>
    </row>
    <row r="3" s="340" customFormat="1" ht="12.95" customHeight="1" spans="1:10">
      <c r="A3" s="357"/>
      <c r="B3" s="358"/>
      <c r="C3" s="359"/>
      <c r="D3" s="360"/>
      <c r="E3" s="360"/>
      <c r="F3" s="360"/>
      <c r="G3" s="361"/>
      <c r="H3" s="362"/>
      <c r="I3" s="407"/>
      <c r="J3" s="408" t="s">
        <v>2</v>
      </c>
    </row>
    <row r="4" s="340" customFormat="1" ht="15" customHeight="1" spans="1:10">
      <c r="A4" s="363" t="s">
        <v>3</v>
      </c>
      <c r="B4" s="364" t="s">
        <v>50</v>
      </c>
      <c r="C4" s="365" t="s">
        <v>51</v>
      </c>
      <c r="D4" s="366" t="s">
        <v>52</v>
      </c>
      <c r="E4" s="367" t="s">
        <v>6</v>
      </c>
      <c r="F4" s="368"/>
      <c r="G4" s="369"/>
      <c r="H4" s="370"/>
      <c r="I4" s="409"/>
      <c r="J4" s="410"/>
    </row>
    <row r="5" s="340" customFormat="1" customHeight="1" spans="1:10">
      <c r="A5" s="364"/>
      <c r="B5" s="364"/>
      <c r="C5" s="371"/>
      <c r="D5" s="372"/>
      <c r="E5" s="373" t="s">
        <v>8</v>
      </c>
      <c r="F5" s="374" t="s">
        <v>9</v>
      </c>
      <c r="G5" s="375" t="s">
        <v>7</v>
      </c>
      <c r="H5" s="376" t="s">
        <v>10</v>
      </c>
      <c r="I5" s="411" t="s">
        <v>53</v>
      </c>
      <c r="J5" s="412"/>
    </row>
    <row r="6" s="340" customFormat="1" ht="15" customHeight="1" spans="1:10">
      <c r="A6" s="364"/>
      <c r="B6" s="364"/>
      <c r="C6" s="377"/>
      <c r="D6" s="378"/>
      <c r="E6" s="373"/>
      <c r="F6" s="379"/>
      <c r="G6" s="380"/>
      <c r="H6" s="381"/>
      <c r="I6" s="413" t="s">
        <v>12</v>
      </c>
      <c r="J6" s="414" t="s">
        <v>13</v>
      </c>
    </row>
    <row r="7" s="341" customFormat="1" ht="24" customHeight="1" spans="1:10">
      <c r="A7" s="382"/>
      <c r="B7" s="383">
        <v>3</v>
      </c>
      <c r="C7" s="384" t="s">
        <v>54</v>
      </c>
      <c r="D7" s="385">
        <f t="shared" ref="D7:G7" si="0">D8+D359+D411+D467+D524+D651+D730+D807+D830+D937+D995+D1059+D1079+D1109+D1119+D1164+D1186+D1230+D1280+D1281+D1286+D1298+D250+D269</f>
        <v>1711102249.92</v>
      </c>
      <c r="E7" s="385">
        <f t="shared" si="0"/>
        <v>2688302979.37</v>
      </c>
      <c r="F7" s="385">
        <f t="shared" si="0"/>
        <v>2900642931.34</v>
      </c>
      <c r="G7" s="385">
        <f t="shared" si="0"/>
        <v>2426885028.31</v>
      </c>
      <c r="H7" s="386">
        <f t="shared" ref="H7:H16" si="1">G7/F7</f>
        <v>0.836671415874294</v>
      </c>
      <c r="I7" s="385">
        <f t="shared" ref="I7:I71" si="2">G7-D7</f>
        <v>715782778.39</v>
      </c>
      <c r="J7" s="386">
        <f>I7/D7</f>
        <v>0.41831677705027</v>
      </c>
    </row>
    <row r="8" s="342" customFormat="1" ht="24" customHeight="1" spans="1:10">
      <c r="A8" s="387">
        <v>201</v>
      </c>
      <c r="B8" s="388">
        <f>LEN(A8)</f>
        <v>3</v>
      </c>
      <c r="C8" s="389" t="s">
        <v>55</v>
      </c>
      <c r="D8" s="390">
        <f t="shared" ref="D8:G8" si="3">D9+D21+D30+D41+D52+D63+D74+D82+D91+D104+D113+D124+D136+D143+D151+D157+D164+D171+D178+D185+D192+D200+D206+D212+D219+D247</f>
        <v>130385530.35</v>
      </c>
      <c r="E8" s="390">
        <f t="shared" si="3"/>
        <v>229625819.87</v>
      </c>
      <c r="F8" s="390">
        <f>F9+F21+F30+F41+F52+F63+F74+F82+F91+F104+F113+F124+F136+F143+F151+F157+F164+F171+F178+F185+F192+F200+F206+F212+F219+F247+F234+F241</f>
        <v>238441534.34</v>
      </c>
      <c r="G8" s="391">
        <f>G9+G21+G30+G41+G52+G63+G74+G82+G91+G104+G113+G124+G136+G143+G151+G157+G164+G171+G178+G185+G192+G200+G206+G212+G219+G247+G234+G241</f>
        <v>241228413.63</v>
      </c>
      <c r="H8" s="392">
        <f t="shared" si="1"/>
        <v>1.01168789362857</v>
      </c>
      <c r="I8" s="390">
        <f t="shared" si="2"/>
        <v>110842883.28</v>
      </c>
      <c r="J8" s="392">
        <f t="shared" ref="J7:J12" si="4">I8/D8</f>
        <v>0.850116443001453</v>
      </c>
    </row>
    <row r="9" s="341" customFormat="1" ht="24" customHeight="1" spans="1:10">
      <c r="A9" s="393">
        <v>20101</v>
      </c>
      <c r="B9" s="394">
        <f t="shared" ref="B9:B72" si="5">LEN(A9)</f>
        <v>5</v>
      </c>
      <c r="C9" s="395" t="s">
        <v>56</v>
      </c>
      <c r="D9" s="396">
        <f t="shared" ref="D9:G9" si="6">SUM(D10:D20)</f>
        <v>4359687.59</v>
      </c>
      <c r="E9" s="396">
        <f t="shared" si="6"/>
        <v>3487321.72</v>
      </c>
      <c r="F9" s="396">
        <f t="shared" si="6"/>
        <v>6542372.53</v>
      </c>
      <c r="G9" s="396">
        <f t="shared" si="6"/>
        <v>6320588.65</v>
      </c>
      <c r="H9" s="397">
        <f t="shared" si="1"/>
        <v>0.966100389578397</v>
      </c>
      <c r="I9" s="396">
        <f t="shared" si="2"/>
        <v>1960901.06</v>
      </c>
      <c r="J9" s="397">
        <f t="shared" si="4"/>
        <v>0.449780177941604</v>
      </c>
    </row>
    <row r="10" s="341" customFormat="1" ht="24" customHeight="1" spans="1:10">
      <c r="A10" s="398">
        <v>2010101</v>
      </c>
      <c r="B10" s="399">
        <f t="shared" si="5"/>
        <v>7</v>
      </c>
      <c r="C10" s="6" t="s">
        <v>57</v>
      </c>
      <c r="D10" s="400">
        <v>3302078.01</v>
      </c>
      <c r="E10" s="400">
        <v>3460921.72</v>
      </c>
      <c r="F10" s="400">
        <v>3690255.72</v>
      </c>
      <c r="G10" s="400">
        <v>3877176.64</v>
      </c>
      <c r="H10" s="401">
        <f t="shared" si="1"/>
        <v>1.05065256561678</v>
      </c>
      <c r="I10" s="400">
        <f t="shared" si="2"/>
        <v>575098.63</v>
      </c>
      <c r="J10" s="401">
        <f t="shared" si="4"/>
        <v>0.174162641905604</v>
      </c>
    </row>
    <row r="11" s="341" customFormat="1" ht="24" customHeight="1" spans="1:10">
      <c r="A11" s="398">
        <v>2010102</v>
      </c>
      <c r="B11" s="399">
        <f t="shared" si="5"/>
        <v>7</v>
      </c>
      <c r="C11" s="6" t="s">
        <v>58</v>
      </c>
      <c r="D11" s="400">
        <v>80837.3</v>
      </c>
      <c r="E11" s="400">
        <v>26400</v>
      </c>
      <c r="F11" s="400">
        <v>53800</v>
      </c>
      <c r="G11" s="400">
        <v>47549</v>
      </c>
      <c r="H11" s="401">
        <f t="shared" si="1"/>
        <v>0.883810408921933</v>
      </c>
      <c r="I11" s="400">
        <f t="shared" si="2"/>
        <v>-33288.3</v>
      </c>
      <c r="J11" s="401">
        <f t="shared" si="4"/>
        <v>-0.41179381300464</v>
      </c>
    </row>
    <row r="12" s="341" customFormat="1" ht="24" customHeight="1" spans="1:10">
      <c r="A12" s="398">
        <v>2010103</v>
      </c>
      <c r="B12" s="399">
        <f t="shared" si="5"/>
        <v>7</v>
      </c>
      <c r="C12" s="6" t="s">
        <v>59</v>
      </c>
      <c r="D12" s="400">
        <v>53310</v>
      </c>
      <c r="E12" s="400">
        <v>0</v>
      </c>
      <c r="F12" s="400">
        <v>1403538.31</v>
      </c>
      <c r="G12" s="400">
        <v>1215655.22</v>
      </c>
      <c r="H12" s="401">
        <f t="shared" si="1"/>
        <v>0.866136115657577</v>
      </c>
      <c r="I12" s="400">
        <f t="shared" si="2"/>
        <v>1162345.22</v>
      </c>
      <c r="J12" s="401">
        <f t="shared" si="4"/>
        <v>21.8035119114613</v>
      </c>
    </row>
    <row r="13" s="341" customFormat="1" ht="24" customHeight="1" spans="1:10">
      <c r="A13" s="398">
        <v>2010104</v>
      </c>
      <c r="B13" s="399">
        <f t="shared" si="5"/>
        <v>7</v>
      </c>
      <c r="C13" s="6" t="s">
        <v>60</v>
      </c>
      <c r="D13" s="400">
        <v>240419.9</v>
      </c>
      <c r="E13" s="400">
        <v>0</v>
      </c>
      <c r="F13" s="400">
        <v>264069.45</v>
      </c>
      <c r="G13" s="400">
        <v>234433.45</v>
      </c>
      <c r="H13" s="401">
        <f t="shared" si="1"/>
        <v>0.887771947872046</v>
      </c>
      <c r="I13" s="400">
        <f t="shared" si="2"/>
        <v>-5986.44999999998</v>
      </c>
      <c r="J13" s="401">
        <f t="shared" ref="J13:J19" si="7">I13/D13</f>
        <v>-0.024899977081764</v>
      </c>
    </row>
    <row r="14" s="341" customFormat="1" ht="24" customHeight="1" spans="1:10">
      <c r="A14" s="398">
        <v>2010105</v>
      </c>
      <c r="B14" s="399">
        <f t="shared" si="5"/>
        <v>7</v>
      </c>
      <c r="C14" s="6" t="s">
        <v>61</v>
      </c>
      <c r="D14" s="400">
        <v>100000</v>
      </c>
      <c r="E14" s="400">
        <v>0</v>
      </c>
      <c r="F14" s="400">
        <v>0</v>
      </c>
      <c r="G14" s="400">
        <v>0</v>
      </c>
      <c r="H14" s="401">
        <v>0</v>
      </c>
      <c r="I14" s="400">
        <f t="shared" si="2"/>
        <v>-100000</v>
      </c>
      <c r="J14" s="401">
        <f t="shared" si="7"/>
        <v>-1</v>
      </c>
    </row>
    <row r="15" s="341" customFormat="1" ht="24" customHeight="1" spans="1:10">
      <c r="A15" s="398">
        <v>2010106</v>
      </c>
      <c r="B15" s="399">
        <f t="shared" si="5"/>
        <v>7</v>
      </c>
      <c r="C15" s="6" t="s">
        <v>62</v>
      </c>
      <c r="D15" s="400">
        <v>172865.8</v>
      </c>
      <c r="E15" s="400">
        <v>0</v>
      </c>
      <c r="F15" s="400">
        <v>18300</v>
      </c>
      <c r="G15" s="400">
        <v>18286.46</v>
      </c>
      <c r="H15" s="401">
        <f t="shared" si="1"/>
        <v>0.999260109289617</v>
      </c>
      <c r="I15" s="400">
        <f t="shared" si="2"/>
        <v>-154579.34</v>
      </c>
      <c r="J15" s="401">
        <f t="shared" si="7"/>
        <v>-0.894215859932965</v>
      </c>
    </row>
    <row r="16" s="341" customFormat="1" ht="24" customHeight="1" spans="1:10">
      <c r="A16" s="398">
        <v>2010107</v>
      </c>
      <c r="B16" s="399">
        <f t="shared" si="5"/>
        <v>7</v>
      </c>
      <c r="C16" s="6" t="s">
        <v>63</v>
      </c>
      <c r="D16" s="400">
        <v>0</v>
      </c>
      <c r="E16" s="400">
        <v>0</v>
      </c>
      <c r="F16" s="400">
        <v>585051.55</v>
      </c>
      <c r="G16" s="400">
        <v>530233.08</v>
      </c>
      <c r="H16" s="401">
        <f t="shared" si="1"/>
        <v>0.906301470357612</v>
      </c>
      <c r="I16" s="400">
        <f t="shared" si="2"/>
        <v>530233.08</v>
      </c>
      <c r="J16" s="401"/>
    </row>
    <row r="17" s="341" customFormat="1" ht="24" customHeight="1" spans="1:10">
      <c r="A17" s="398">
        <v>2010108</v>
      </c>
      <c r="B17" s="399">
        <f t="shared" si="5"/>
        <v>7</v>
      </c>
      <c r="C17" s="6" t="s">
        <v>64</v>
      </c>
      <c r="D17" s="400">
        <v>388883.25</v>
      </c>
      <c r="E17" s="400">
        <v>0</v>
      </c>
      <c r="F17" s="400">
        <v>379772</v>
      </c>
      <c r="G17" s="400">
        <v>352669.4</v>
      </c>
      <c r="H17" s="401">
        <f t="shared" ref="H17:H22" si="8">G17/F17</f>
        <v>0.928634549150543</v>
      </c>
      <c r="I17" s="400">
        <f t="shared" si="2"/>
        <v>-36213.85</v>
      </c>
      <c r="J17" s="401">
        <f t="shared" si="7"/>
        <v>-0.0931226788502718</v>
      </c>
    </row>
    <row r="18" s="341" customFormat="1" ht="24" customHeight="1" spans="1:10">
      <c r="A18" s="398">
        <v>2010109</v>
      </c>
      <c r="B18" s="399">
        <f t="shared" si="5"/>
        <v>7</v>
      </c>
      <c r="C18" s="6" t="s">
        <v>65</v>
      </c>
      <c r="D18" s="400">
        <v>0</v>
      </c>
      <c r="E18" s="400">
        <v>0</v>
      </c>
      <c r="F18" s="400">
        <v>4000</v>
      </c>
      <c r="G18" s="400">
        <v>4000</v>
      </c>
      <c r="H18" s="401">
        <f t="shared" si="8"/>
        <v>1</v>
      </c>
      <c r="I18" s="400">
        <f t="shared" si="2"/>
        <v>4000</v>
      </c>
      <c r="J18" s="401"/>
    </row>
    <row r="19" s="341" customFormat="1" ht="24" customHeight="1" spans="1:10">
      <c r="A19" s="398">
        <v>2010150</v>
      </c>
      <c r="B19" s="399">
        <f t="shared" si="5"/>
        <v>7</v>
      </c>
      <c r="C19" s="402" t="s">
        <v>66</v>
      </c>
      <c r="D19" s="400">
        <v>21293.33</v>
      </c>
      <c r="E19" s="400">
        <v>0</v>
      </c>
      <c r="F19" s="400">
        <v>0</v>
      </c>
      <c r="G19" s="400">
        <v>0</v>
      </c>
      <c r="H19" s="401">
        <v>0</v>
      </c>
      <c r="I19" s="400">
        <f t="shared" si="2"/>
        <v>-21293.33</v>
      </c>
      <c r="J19" s="401">
        <f t="shared" si="7"/>
        <v>-1</v>
      </c>
    </row>
    <row r="20" s="341" customFormat="1" ht="24" customHeight="1" spans="1:10">
      <c r="A20" s="398">
        <v>2010199</v>
      </c>
      <c r="B20" s="399">
        <f t="shared" si="5"/>
        <v>7</v>
      </c>
      <c r="C20" s="402" t="s">
        <v>67</v>
      </c>
      <c r="D20" s="400">
        <v>0</v>
      </c>
      <c r="E20" s="400">
        <v>0</v>
      </c>
      <c r="F20" s="400">
        <v>143585.5</v>
      </c>
      <c r="G20" s="400">
        <v>40585.4</v>
      </c>
      <c r="H20" s="401">
        <f>G20/F20</f>
        <v>0.282656674942804</v>
      </c>
      <c r="I20" s="400">
        <f t="shared" si="2"/>
        <v>40585.4</v>
      </c>
      <c r="J20" s="401"/>
    </row>
    <row r="21" s="341" customFormat="1" ht="24" customHeight="1" spans="1:10">
      <c r="A21" s="393">
        <v>20102</v>
      </c>
      <c r="B21" s="394">
        <f t="shared" si="5"/>
        <v>5</v>
      </c>
      <c r="C21" s="403" t="s">
        <v>68</v>
      </c>
      <c r="D21" s="396">
        <f t="shared" ref="D21:G21" si="9">SUM(D22:D29)</f>
        <v>2961534.23</v>
      </c>
      <c r="E21" s="396">
        <f t="shared" si="9"/>
        <v>2506238.28</v>
      </c>
      <c r="F21" s="396">
        <f t="shared" si="9"/>
        <v>3423658.28</v>
      </c>
      <c r="G21" s="396">
        <f t="shared" si="9"/>
        <v>2971019.5</v>
      </c>
      <c r="H21" s="397">
        <f t="shared" si="8"/>
        <v>0.867790899972646</v>
      </c>
      <c r="I21" s="396">
        <f t="shared" si="2"/>
        <v>9485.27000000002</v>
      </c>
      <c r="J21" s="397">
        <f t="shared" ref="J20:J23" si="10">I21/D21</f>
        <v>0.0032028230178518</v>
      </c>
    </row>
    <row r="22" s="341" customFormat="1" ht="24" customHeight="1" spans="1:10">
      <c r="A22" s="398">
        <v>2010201</v>
      </c>
      <c r="B22" s="399">
        <f t="shared" si="5"/>
        <v>7</v>
      </c>
      <c r="C22" s="402" t="s">
        <v>57</v>
      </c>
      <c r="D22" s="400">
        <v>2674180.98</v>
      </c>
      <c r="E22" s="400">
        <v>2506238.28</v>
      </c>
      <c r="F22" s="400">
        <v>2555938.28</v>
      </c>
      <c r="G22" s="400">
        <v>2551159.5</v>
      </c>
      <c r="H22" s="401">
        <f t="shared" si="8"/>
        <v>0.998130322614833</v>
      </c>
      <c r="I22" s="400">
        <f t="shared" si="2"/>
        <v>-123021.48</v>
      </c>
      <c r="J22" s="401">
        <f t="shared" si="10"/>
        <v>-0.0460034234481766</v>
      </c>
    </row>
    <row r="23" s="341" customFormat="1" ht="24" hidden="1" customHeight="1" spans="1:10">
      <c r="A23" s="398">
        <v>2010202</v>
      </c>
      <c r="B23" s="399">
        <f t="shared" si="5"/>
        <v>7</v>
      </c>
      <c r="C23" s="402" t="s">
        <v>58</v>
      </c>
      <c r="D23" s="400"/>
      <c r="E23" s="400"/>
      <c r="F23" s="400"/>
      <c r="G23" s="400"/>
      <c r="H23" s="401"/>
      <c r="I23" s="400"/>
      <c r="J23" s="401"/>
    </row>
    <row r="24" s="341" customFormat="1" ht="24" customHeight="1" spans="1:10">
      <c r="A24" s="398">
        <v>2010203</v>
      </c>
      <c r="B24" s="399">
        <f t="shared" si="5"/>
        <v>7</v>
      </c>
      <c r="C24" s="402" t="s">
        <v>59</v>
      </c>
      <c r="D24" s="400">
        <v>0</v>
      </c>
      <c r="E24" s="400">
        <v>0</v>
      </c>
      <c r="F24" s="400">
        <v>13020</v>
      </c>
      <c r="G24" s="400">
        <v>13020</v>
      </c>
      <c r="H24" s="401">
        <f>G24/F24</f>
        <v>1</v>
      </c>
      <c r="I24" s="400">
        <f t="shared" si="2"/>
        <v>13020</v>
      </c>
      <c r="J24" s="401"/>
    </row>
    <row r="25" s="341" customFormat="1" ht="24" customHeight="1" spans="1:10">
      <c r="A25" s="398">
        <v>2010204</v>
      </c>
      <c r="B25" s="399">
        <f t="shared" si="5"/>
        <v>7</v>
      </c>
      <c r="C25" s="402" t="s">
        <v>69</v>
      </c>
      <c r="D25" s="400">
        <v>86773.85</v>
      </c>
      <c r="E25" s="400">
        <v>0</v>
      </c>
      <c r="F25" s="400">
        <v>224700</v>
      </c>
      <c r="G25" s="400">
        <v>224124</v>
      </c>
      <c r="H25" s="401">
        <f t="shared" ref="H25:H27" si="11">G25/F25</f>
        <v>0.997436582109479</v>
      </c>
      <c r="I25" s="400">
        <f t="shared" si="2"/>
        <v>137350.15</v>
      </c>
      <c r="J25" s="401">
        <f t="shared" ref="J25:J27" si="12">I25/D25</f>
        <v>1.5828518614767</v>
      </c>
    </row>
    <row r="26" s="341" customFormat="1" ht="24" customHeight="1" spans="1:10">
      <c r="A26" s="398">
        <v>2010205</v>
      </c>
      <c r="B26" s="399">
        <f t="shared" si="5"/>
        <v>7</v>
      </c>
      <c r="C26" s="6" t="s">
        <v>70</v>
      </c>
      <c r="D26" s="400">
        <v>149921.4</v>
      </c>
      <c r="E26" s="400">
        <v>0</v>
      </c>
      <c r="F26" s="400">
        <v>370000</v>
      </c>
      <c r="G26" s="400">
        <v>103440</v>
      </c>
      <c r="H26" s="401">
        <f t="shared" si="11"/>
        <v>0.279567567567568</v>
      </c>
      <c r="I26" s="400">
        <f t="shared" si="2"/>
        <v>-46481.4</v>
      </c>
      <c r="J26" s="401">
        <f t="shared" si="12"/>
        <v>-0.31003846015312</v>
      </c>
    </row>
    <row r="27" s="341" customFormat="1" ht="24" customHeight="1" spans="1:10">
      <c r="A27" s="398">
        <v>2010206</v>
      </c>
      <c r="B27" s="399">
        <f t="shared" si="5"/>
        <v>7</v>
      </c>
      <c r="C27" s="6" t="s">
        <v>71</v>
      </c>
      <c r="D27" s="400">
        <v>50658</v>
      </c>
      <c r="E27" s="400">
        <v>0</v>
      </c>
      <c r="F27" s="400">
        <v>260000</v>
      </c>
      <c r="G27" s="400">
        <v>79276</v>
      </c>
      <c r="H27" s="401">
        <f t="shared" si="11"/>
        <v>0.304907692307692</v>
      </c>
      <c r="I27" s="400">
        <f t="shared" si="2"/>
        <v>28618</v>
      </c>
      <c r="J27" s="401">
        <f t="shared" si="12"/>
        <v>0.564925579375419</v>
      </c>
    </row>
    <row r="28" s="341" customFormat="1" ht="24" hidden="1" customHeight="1" spans="1:10">
      <c r="A28" s="398">
        <v>2010250</v>
      </c>
      <c r="B28" s="399">
        <f t="shared" si="5"/>
        <v>7</v>
      </c>
      <c r="C28" s="6" t="s">
        <v>66</v>
      </c>
      <c r="D28" s="400"/>
      <c r="E28" s="400"/>
      <c r="F28" s="400"/>
      <c r="G28" s="400"/>
      <c r="H28" s="401"/>
      <c r="I28" s="400"/>
      <c r="J28" s="401"/>
    </row>
    <row r="29" s="341" customFormat="1" ht="24" hidden="1" customHeight="1" spans="1:10">
      <c r="A29" s="398">
        <v>2010299</v>
      </c>
      <c r="B29" s="399">
        <f t="shared" si="5"/>
        <v>7</v>
      </c>
      <c r="C29" s="6" t="s">
        <v>72</v>
      </c>
      <c r="D29" s="400"/>
      <c r="E29" s="400"/>
      <c r="F29" s="400"/>
      <c r="G29" s="400"/>
      <c r="H29" s="401"/>
      <c r="I29" s="400"/>
      <c r="J29" s="401"/>
    </row>
    <row r="30" s="341" customFormat="1" ht="24" customHeight="1" spans="1:10">
      <c r="A30" s="393">
        <v>20103</v>
      </c>
      <c r="B30" s="394">
        <f t="shared" si="5"/>
        <v>5</v>
      </c>
      <c r="C30" s="395" t="s">
        <v>73</v>
      </c>
      <c r="D30" s="404">
        <f t="shared" ref="D30:G30" si="13">SUM(D31:D40)</f>
        <v>55686869.77</v>
      </c>
      <c r="E30" s="404">
        <f t="shared" si="13"/>
        <v>38415299.34</v>
      </c>
      <c r="F30" s="404">
        <f t="shared" si="13"/>
        <v>44212469.55</v>
      </c>
      <c r="G30" s="404">
        <f t="shared" si="13"/>
        <v>58322674.63</v>
      </c>
      <c r="H30" s="397">
        <f t="shared" ref="H30:H33" si="14">G30/F30</f>
        <v>1.31914537286913</v>
      </c>
      <c r="I30" s="396">
        <f t="shared" si="2"/>
        <v>2635804.86</v>
      </c>
      <c r="J30" s="397">
        <f t="shared" ref="J29:J33" si="15">I30/D30</f>
        <v>0.0473326094802329</v>
      </c>
    </row>
    <row r="31" s="341" customFormat="1" ht="24" customHeight="1" spans="1:10">
      <c r="A31" s="398">
        <v>2010301</v>
      </c>
      <c r="B31" s="399">
        <f t="shared" si="5"/>
        <v>7</v>
      </c>
      <c r="C31" s="6" t="s">
        <v>57</v>
      </c>
      <c r="D31" s="400">
        <v>33858316.74</v>
      </c>
      <c r="E31" s="400">
        <v>28316774.12</v>
      </c>
      <c r="F31" s="400">
        <v>29976747.34</v>
      </c>
      <c r="G31" s="400">
        <v>35287298.97</v>
      </c>
      <c r="H31" s="401">
        <f t="shared" si="14"/>
        <v>1.17715569904123</v>
      </c>
      <c r="I31" s="400">
        <f t="shared" si="2"/>
        <v>1428982.23</v>
      </c>
      <c r="J31" s="401">
        <f t="shared" si="15"/>
        <v>0.0422047628939511</v>
      </c>
    </row>
    <row r="32" s="341" customFormat="1" ht="24" customHeight="1" spans="1:10">
      <c r="A32" s="398">
        <v>2010302</v>
      </c>
      <c r="B32" s="399">
        <f t="shared" si="5"/>
        <v>7</v>
      </c>
      <c r="C32" s="6" t="s">
        <v>58</v>
      </c>
      <c r="D32" s="400">
        <v>13143139.28</v>
      </c>
      <c r="E32" s="400">
        <v>933100</v>
      </c>
      <c r="F32" s="400">
        <v>3758918.93</v>
      </c>
      <c r="G32" s="400">
        <v>10046934.33</v>
      </c>
      <c r="H32" s="401">
        <f t="shared" si="14"/>
        <v>2.67282548974793</v>
      </c>
      <c r="I32" s="400">
        <f t="shared" si="2"/>
        <v>-3096204.95</v>
      </c>
      <c r="J32" s="401">
        <f t="shared" si="15"/>
        <v>-0.235575754318568</v>
      </c>
    </row>
    <row r="33" s="341" customFormat="1" ht="24" customHeight="1" spans="1:10">
      <c r="A33" s="398">
        <v>2010303</v>
      </c>
      <c r="B33" s="399">
        <f t="shared" si="5"/>
        <v>7</v>
      </c>
      <c r="C33" s="6" t="s">
        <v>59</v>
      </c>
      <c r="D33" s="400">
        <v>6457854.46</v>
      </c>
      <c r="E33" s="400">
        <v>3872019.46</v>
      </c>
      <c r="F33" s="400">
        <v>5366256.74</v>
      </c>
      <c r="G33" s="400">
        <v>8775763.55</v>
      </c>
      <c r="H33" s="401">
        <f t="shared" si="14"/>
        <v>1.63536035922128</v>
      </c>
      <c r="I33" s="400">
        <f t="shared" si="2"/>
        <v>2317909.09</v>
      </c>
      <c r="J33" s="401">
        <f t="shared" si="15"/>
        <v>0.358928666534241</v>
      </c>
    </row>
    <row r="34" s="341" customFormat="1" ht="24" hidden="1" customHeight="1" spans="1:10">
      <c r="A34" s="398">
        <v>2010304</v>
      </c>
      <c r="B34" s="399">
        <f t="shared" si="5"/>
        <v>7</v>
      </c>
      <c r="C34" s="6" t="s">
        <v>74</v>
      </c>
      <c r="D34" s="400"/>
      <c r="E34" s="400"/>
      <c r="F34" s="400"/>
      <c r="G34" s="400"/>
      <c r="H34" s="401"/>
      <c r="I34" s="400"/>
      <c r="J34" s="401"/>
    </row>
    <row r="35" s="341" customFormat="1" ht="24" customHeight="1" spans="1:10">
      <c r="A35" s="398">
        <v>2010305</v>
      </c>
      <c r="B35" s="399">
        <f t="shared" si="5"/>
        <v>7</v>
      </c>
      <c r="C35" s="6" t="s">
        <v>75</v>
      </c>
      <c r="D35" s="400">
        <v>0</v>
      </c>
      <c r="E35" s="400">
        <v>0</v>
      </c>
      <c r="F35" s="400">
        <v>5000</v>
      </c>
      <c r="G35" s="400">
        <v>4476</v>
      </c>
      <c r="H35" s="401">
        <f>G35/F35</f>
        <v>0.8952</v>
      </c>
      <c r="I35" s="400">
        <f t="shared" si="2"/>
        <v>4476</v>
      </c>
      <c r="J35" s="401"/>
    </row>
    <row r="36" s="341" customFormat="1" ht="24" customHeight="1" spans="1:10">
      <c r="A36" s="398">
        <v>2010306</v>
      </c>
      <c r="B36" s="399">
        <f t="shared" si="5"/>
        <v>7</v>
      </c>
      <c r="C36" s="6" t="s">
        <v>76</v>
      </c>
      <c r="D36" s="400">
        <v>566672.76</v>
      </c>
      <c r="E36" s="400">
        <v>754006.64</v>
      </c>
      <c r="F36" s="400">
        <v>724441.8</v>
      </c>
      <c r="G36" s="400">
        <v>571147.64</v>
      </c>
      <c r="H36" s="401">
        <f t="shared" ref="H36:H40" si="16">G36/F36</f>
        <v>0.788396859485469</v>
      </c>
      <c r="I36" s="400">
        <f t="shared" si="2"/>
        <v>4474.88</v>
      </c>
      <c r="J36" s="401">
        <f t="shared" ref="J36:J43" si="17">I36/D36</f>
        <v>0.0078967621454047</v>
      </c>
    </row>
    <row r="37" s="341" customFormat="1" ht="24" customHeight="1" spans="1:10">
      <c r="A37" s="398">
        <v>2010308</v>
      </c>
      <c r="B37" s="399">
        <f t="shared" si="5"/>
        <v>7</v>
      </c>
      <c r="C37" s="6" t="s">
        <v>77</v>
      </c>
      <c r="D37" s="400">
        <v>831740.41</v>
      </c>
      <c r="E37" s="400">
        <v>0</v>
      </c>
      <c r="F37" s="400">
        <v>0</v>
      </c>
      <c r="G37" s="400">
        <v>0</v>
      </c>
      <c r="H37" s="401">
        <v>0</v>
      </c>
      <c r="I37" s="400">
        <f t="shared" si="2"/>
        <v>-831740.41</v>
      </c>
      <c r="J37" s="401">
        <f t="shared" si="17"/>
        <v>-1</v>
      </c>
    </row>
    <row r="38" s="341" customFormat="1" ht="24" hidden="1" customHeight="1" spans="1:10">
      <c r="A38" s="398">
        <v>2010309</v>
      </c>
      <c r="B38" s="399">
        <f t="shared" si="5"/>
        <v>7</v>
      </c>
      <c r="C38" s="6" t="s">
        <v>78</v>
      </c>
      <c r="D38" s="400"/>
      <c r="E38" s="400"/>
      <c r="F38" s="400"/>
      <c r="G38" s="400"/>
      <c r="H38" s="401"/>
      <c r="I38" s="400"/>
      <c r="J38" s="401"/>
    </row>
    <row r="39" s="341" customFormat="1" ht="24" customHeight="1" spans="1:10">
      <c r="A39" s="398">
        <v>2010350</v>
      </c>
      <c r="B39" s="399">
        <f t="shared" si="5"/>
        <v>7</v>
      </c>
      <c r="C39" s="6" t="s">
        <v>66</v>
      </c>
      <c r="D39" s="400">
        <v>829146.12</v>
      </c>
      <c r="E39" s="400">
        <v>4539399.12</v>
      </c>
      <c r="F39" s="400">
        <v>4351871.24</v>
      </c>
      <c r="G39" s="400">
        <v>3607820.64</v>
      </c>
      <c r="H39" s="401">
        <f t="shared" si="16"/>
        <v>0.829027432346551</v>
      </c>
      <c r="I39" s="400">
        <f t="shared" si="2"/>
        <v>2778674.52</v>
      </c>
      <c r="J39" s="401">
        <f>I39/D39</f>
        <v>3.35124829384717</v>
      </c>
    </row>
    <row r="40" s="341" customFormat="1" ht="24" customHeight="1" spans="1:10">
      <c r="A40" s="398">
        <v>2010399</v>
      </c>
      <c r="B40" s="399">
        <f t="shared" si="5"/>
        <v>7</v>
      </c>
      <c r="C40" s="6" t="s">
        <v>79</v>
      </c>
      <c r="D40" s="400">
        <v>0</v>
      </c>
      <c r="E40" s="400">
        <v>0</v>
      </c>
      <c r="F40" s="400">
        <v>29233.5</v>
      </c>
      <c r="G40" s="400">
        <v>29233.5</v>
      </c>
      <c r="H40" s="401">
        <f t="shared" si="16"/>
        <v>1</v>
      </c>
      <c r="I40" s="400">
        <f t="shared" si="2"/>
        <v>29233.5</v>
      </c>
      <c r="J40" s="401"/>
    </row>
    <row r="41" s="341" customFormat="1" ht="24" customHeight="1" spans="1:10">
      <c r="A41" s="393">
        <v>20104</v>
      </c>
      <c r="B41" s="394">
        <f t="shared" si="5"/>
        <v>5</v>
      </c>
      <c r="C41" s="395" t="s">
        <v>80</v>
      </c>
      <c r="D41" s="396">
        <f t="shared" ref="D41:G41" si="18">SUM(D42:D51)</f>
        <v>2169441.17</v>
      </c>
      <c r="E41" s="396">
        <f t="shared" si="18"/>
        <v>1538733.2</v>
      </c>
      <c r="F41" s="396">
        <f t="shared" si="18"/>
        <v>2041300.97</v>
      </c>
      <c r="G41" s="396">
        <f t="shared" si="18"/>
        <v>2202470.09</v>
      </c>
      <c r="H41" s="397">
        <f t="shared" ref="H41:H43" si="19">G41/F41</f>
        <v>1.07895411914687</v>
      </c>
      <c r="I41" s="396">
        <f t="shared" si="2"/>
        <v>33028.9199999999</v>
      </c>
      <c r="J41" s="397">
        <f t="shared" si="17"/>
        <v>0.0152246211866625</v>
      </c>
    </row>
    <row r="42" s="341" customFormat="1" ht="24" customHeight="1" spans="1:10">
      <c r="A42" s="398">
        <v>2010401</v>
      </c>
      <c r="B42" s="399">
        <f t="shared" si="5"/>
        <v>7</v>
      </c>
      <c r="C42" s="6" t="s">
        <v>57</v>
      </c>
      <c r="D42" s="400">
        <v>1250928.26</v>
      </c>
      <c r="E42" s="400">
        <v>1238733.2</v>
      </c>
      <c r="F42" s="400">
        <v>1548355.42</v>
      </c>
      <c r="G42" s="400">
        <v>1584189.63</v>
      </c>
      <c r="H42" s="401">
        <f t="shared" si="19"/>
        <v>1.02314340075743</v>
      </c>
      <c r="I42" s="400">
        <f t="shared" si="2"/>
        <v>333261.37</v>
      </c>
      <c r="J42" s="401">
        <f t="shared" si="17"/>
        <v>0.266411256869359</v>
      </c>
    </row>
    <row r="43" s="341" customFormat="1" ht="24" customHeight="1" spans="1:10">
      <c r="A43" s="398">
        <v>2010402</v>
      </c>
      <c r="B43" s="399">
        <f t="shared" si="5"/>
        <v>7</v>
      </c>
      <c r="C43" s="6" t="s">
        <v>58</v>
      </c>
      <c r="D43" s="400">
        <v>533178</v>
      </c>
      <c r="E43" s="400"/>
      <c r="F43" s="400">
        <v>292945.55</v>
      </c>
      <c r="G43" s="400">
        <v>232945.55</v>
      </c>
      <c r="H43" s="401">
        <f t="shared" si="19"/>
        <v>0.795183780740141</v>
      </c>
      <c r="I43" s="400">
        <f t="shared" si="2"/>
        <v>-300232.45</v>
      </c>
      <c r="J43" s="401">
        <f t="shared" si="17"/>
        <v>-0.563099846580317</v>
      </c>
    </row>
    <row r="44" s="341" customFormat="1" ht="24" hidden="1" customHeight="1" spans="1:10">
      <c r="A44" s="398">
        <v>2010403</v>
      </c>
      <c r="B44" s="399">
        <f t="shared" si="5"/>
        <v>7</v>
      </c>
      <c r="C44" s="6" t="s">
        <v>59</v>
      </c>
      <c r="D44" s="400"/>
      <c r="E44" s="400"/>
      <c r="F44" s="400"/>
      <c r="G44" s="400"/>
      <c r="H44" s="401"/>
      <c r="I44" s="400"/>
      <c r="J44" s="401"/>
    </row>
    <row r="45" s="341" customFormat="1" ht="24" hidden="1" customHeight="1" spans="1:10">
      <c r="A45" s="398">
        <v>2010404</v>
      </c>
      <c r="B45" s="399">
        <f t="shared" si="5"/>
        <v>7</v>
      </c>
      <c r="C45" s="6" t="s">
        <v>81</v>
      </c>
      <c r="D45" s="400"/>
      <c r="E45" s="400"/>
      <c r="F45" s="400"/>
      <c r="G45" s="400"/>
      <c r="H45" s="401"/>
      <c r="I45" s="400"/>
      <c r="J45" s="401"/>
    </row>
    <row r="46" s="341" customFormat="1" ht="24" hidden="1" customHeight="1" spans="1:10">
      <c r="A46" s="398">
        <v>2010405</v>
      </c>
      <c r="B46" s="399">
        <f t="shared" si="5"/>
        <v>7</v>
      </c>
      <c r="C46" s="6" t="s">
        <v>82</v>
      </c>
      <c r="D46" s="400"/>
      <c r="E46" s="400"/>
      <c r="F46" s="400"/>
      <c r="G46" s="400"/>
      <c r="H46" s="401"/>
      <c r="I46" s="400"/>
      <c r="J46" s="401"/>
    </row>
    <row r="47" s="341" customFormat="1" ht="24" hidden="1" customHeight="1" spans="1:10">
      <c r="A47" s="398">
        <v>2010406</v>
      </c>
      <c r="B47" s="399">
        <f t="shared" si="5"/>
        <v>7</v>
      </c>
      <c r="C47" s="6" t="s">
        <v>83</v>
      </c>
      <c r="D47" s="400"/>
      <c r="E47" s="400"/>
      <c r="F47" s="400"/>
      <c r="G47" s="400"/>
      <c r="H47" s="401"/>
      <c r="I47" s="400"/>
      <c r="J47" s="401"/>
    </row>
    <row r="48" s="341" customFormat="1" ht="24" hidden="1" customHeight="1" spans="1:10">
      <c r="A48" s="398">
        <v>2010407</v>
      </c>
      <c r="B48" s="399">
        <f t="shared" si="5"/>
        <v>7</v>
      </c>
      <c r="C48" s="6" t="s">
        <v>84</v>
      </c>
      <c r="D48" s="400"/>
      <c r="E48" s="400"/>
      <c r="F48" s="400"/>
      <c r="G48" s="400"/>
      <c r="H48" s="401"/>
      <c r="I48" s="400"/>
      <c r="J48" s="401"/>
    </row>
    <row r="49" s="341" customFormat="1" ht="24" hidden="1" customHeight="1" spans="1:10">
      <c r="A49" s="398">
        <v>2010408</v>
      </c>
      <c r="B49" s="399">
        <f t="shared" si="5"/>
        <v>7</v>
      </c>
      <c r="C49" s="6" t="s">
        <v>85</v>
      </c>
      <c r="D49" s="400"/>
      <c r="E49" s="400"/>
      <c r="F49" s="400"/>
      <c r="G49" s="400"/>
      <c r="H49" s="401"/>
      <c r="I49" s="400"/>
      <c r="J49" s="401"/>
    </row>
    <row r="50" s="341" customFormat="1" ht="24" hidden="1" customHeight="1" spans="1:10">
      <c r="A50" s="398">
        <v>2010450</v>
      </c>
      <c r="B50" s="399">
        <f t="shared" si="5"/>
        <v>7</v>
      </c>
      <c r="C50" s="6" t="s">
        <v>66</v>
      </c>
      <c r="D50" s="400"/>
      <c r="E50" s="400"/>
      <c r="F50" s="400"/>
      <c r="G50" s="400"/>
      <c r="H50" s="401"/>
      <c r="I50" s="400"/>
      <c r="J50" s="401"/>
    </row>
    <row r="51" s="341" customFormat="1" ht="24" customHeight="1" spans="1:10">
      <c r="A51" s="398">
        <v>2010499</v>
      </c>
      <c r="B51" s="399">
        <f t="shared" si="5"/>
        <v>7</v>
      </c>
      <c r="C51" s="6" t="s">
        <v>86</v>
      </c>
      <c r="D51" s="400">
        <v>385334.91</v>
      </c>
      <c r="E51" s="400">
        <v>300000</v>
      </c>
      <c r="F51" s="400">
        <v>200000</v>
      </c>
      <c r="G51" s="400">
        <v>385334.91</v>
      </c>
      <c r="H51" s="401">
        <f t="shared" ref="H51:H54" si="20">G51/F51</f>
        <v>1.92667455</v>
      </c>
      <c r="I51" s="400">
        <f t="shared" si="2"/>
        <v>0</v>
      </c>
      <c r="J51" s="401">
        <f>I51/D51</f>
        <v>0</v>
      </c>
    </row>
    <row r="52" s="341" customFormat="1" ht="24" customHeight="1" spans="1:10">
      <c r="A52" s="393">
        <v>20105</v>
      </c>
      <c r="B52" s="394">
        <f t="shared" si="5"/>
        <v>5</v>
      </c>
      <c r="C52" s="395" t="s">
        <v>87</v>
      </c>
      <c r="D52" s="396">
        <f t="shared" ref="D52:G52" si="21">SUM(D53:D62)</f>
        <v>1734071.48</v>
      </c>
      <c r="E52" s="396">
        <f t="shared" si="21"/>
        <v>1568836.74</v>
      </c>
      <c r="F52" s="396">
        <f t="shared" si="21"/>
        <v>2956057.34</v>
      </c>
      <c r="G52" s="396">
        <f t="shared" si="21"/>
        <v>2991900.58</v>
      </c>
      <c r="H52" s="397">
        <f t="shared" si="20"/>
        <v>1.01212535342768</v>
      </c>
      <c r="I52" s="396">
        <f t="shared" si="2"/>
        <v>1257829.1</v>
      </c>
      <c r="J52" s="397">
        <f t="shared" ref="J52:J54" si="22">I52/D52</f>
        <v>0.72536173653003</v>
      </c>
    </row>
    <row r="53" s="341" customFormat="1" ht="24" customHeight="1" spans="1:10">
      <c r="A53" s="398">
        <v>2010501</v>
      </c>
      <c r="B53" s="399">
        <f t="shared" si="5"/>
        <v>7</v>
      </c>
      <c r="C53" s="6" t="s">
        <v>57</v>
      </c>
      <c r="D53" s="400">
        <v>827122.32</v>
      </c>
      <c r="E53" s="400">
        <v>1076499.4</v>
      </c>
      <c r="F53" s="400">
        <v>1103167.4</v>
      </c>
      <c r="G53" s="400">
        <v>1886474.72</v>
      </c>
      <c r="H53" s="401">
        <f t="shared" si="20"/>
        <v>1.71005299830289</v>
      </c>
      <c r="I53" s="400">
        <f t="shared" si="2"/>
        <v>1059352.4</v>
      </c>
      <c r="J53" s="401">
        <f t="shared" si="22"/>
        <v>1.28076872596063</v>
      </c>
    </row>
    <row r="54" s="341" customFormat="1" ht="24" customHeight="1" spans="1:10">
      <c r="A54" s="398">
        <v>2010502</v>
      </c>
      <c r="B54" s="399">
        <f t="shared" si="5"/>
        <v>7</v>
      </c>
      <c r="C54" s="6" t="s">
        <v>58</v>
      </c>
      <c r="D54" s="400">
        <v>0</v>
      </c>
      <c r="E54" s="400">
        <v>0</v>
      </c>
      <c r="F54" s="400">
        <v>67200</v>
      </c>
      <c r="G54" s="400">
        <v>67200</v>
      </c>
      <c r="H54" s="401">
        <f t="shared" si="20"/>
        <v>1</v>
      </c>
      <c r="I54" s="400">
        <f t="shared" si="2"/>
        <v>67200</v>
      </c>
      <c r="J54" s="401"/>
    </row>
    <row r="55" s="341" customFormat="1" ht="24" hidden="1" customHeight="1" spans="1:10">
      <c r="A55" s="398">
        <v>2010503</v>
      </c>
      <c r="B55" s="399">
        <f t="shared" si="5"/>
        <v>7</v>
      </c>
      <c r="C55" s="6" t="s">
        <v>59</v>
      </c>
      <c r="D55" s="400"/>
      <c r="E55" s="400"/>
      <c r="F55" s="400"/>
      <c r="G55" s="400"/>
      <c r="H55" s="401"/>
      <c r="I55" s="400"/>
      <c r="J55" s="401"/>
    </row>
    <row r="56" s="341" customFormat="1" ht="24" hidden="1" customHeight="1" spans="1:10">
      <c r="A56" s="398">
        <v>2010504</v>
      </c>
      <c r="B56" s="399">
        <f t="shared" si="5"/>
        <v>7</v>
      </c>
      <c r="C56" s="6" t="s">
        <v>88</v>
      </c>
      <c r="D56" s="400"/>
      <c r="E56" s="400"/>
      <c r="F56" s="400"/>
      <c r="G56" s="400"/>
      <c r="H56" s="401"/>
      <c r="I56" s="400"/>
      <c r="J56" s="401"/>
    </row>
    <row r="57" s="341" customFormat="1" ht="24" hidden="1" customHeight="1" spans="1:10">
      <c r="A57" s="398">
        <v>2010505</v>
      </c>
      <c r="B57" s="399">
        <f t="shared" si="5"/>
        <v>7</v>
      </c>
      <c r="C57" s="6" t="s">
        <v>89</v>
      </c>
      <c r="D57" s="400"/>
      <c r="E57" s="400"/>
      <c r="F57" s="400"/>
      <c r="G57" s="400"/>
      <c r="H57" s="401"/>
      <c r="I57" s="400"/>
      <c r="J57" s="401"/>
    </row>
    <row r="58" s="341" customFormat="1" ht="24" customHeight="1" spans="1:10">
      <c r="A58" s="398">
        <v>2010506</v>
      </c>
      <c r="B58" s="399">
        <f t="shared" si="5"/>
        <v>7</v>
      </c>
      <c r="C58" s="6" t="s">
        <v>90</v>
      </c>
      <c r="D58" s="400">
        <v>56236</v>
      </c>
      <c r="E58" s="400">
        <v>0</v>
      </c>
      <c r="F58" s="400">
        <v>173700</v>
      </c>
      <c r="G58" s="400">
        <v>157000</v>
      </c>
      <c r="H58" s="401">
        <f t="shared" ref="H58:H60" si="23">G58/F58</f>
        <v>0.903857225100748</v>
      </c>
      <c r="I58" s="400">
        <f t="shared" si="2"/>
        <v>100764</v>
      </c>
      <c r="J58" s="401">
        <f t="shared" ref="J58:J60" si="24">I58/D58</f>
        <v>1.79180596059464</v>
      </c>
    </row>
    <row r="59" s="341" customFormat="1" ht="24" customHeight="1" spans="1:10">
      <c r="A59" s="398">
        <v>2010507</v>
      </c>
      <c r="B59" s="399">
        <f t="shared" si="5"/>
        <v>7</v>
      </c>
      <c r="C59" s="6" t="s">
        <v>91</v>
      </c>
      <c r="D59" s="400">
        <v>714303.16</v>
      </c>
      <c r="E59" s="400">
        <v>492337.34</v>
      </c>
      <c r="F59" s="400">
        <v>1239520.34</v>
      </c>
      <c r="G59" s="400">
        <v>743755.86</v>
      </c>
      <c r="H59" s="401">
        <f t="shared" si="23"/>
        <v>0.600035220075533</v>
      </c>
      <c r="I59" s="400">
        <f t="shared" si="2"/>
        <v>29452.7</v>
      </c>
      <c r="J59" s="401">
        <f t="shared" si="24"/>
        <v>0.0412327729307539</v>
      </c>
    </row>
    <row r="60" s="341" customFormat="1" ht="24" customHeight="1" spans="1:10">
      <c r="A60" s="398">
        <v>2010508</v>
      </c>
      <c r="B60" s="399">
        <f t="shared" si="5"/>
        <v>7</v>
      </c>
      <c r="C60" s="6" t="s">
        <v>92</v>
      </c>
      <c r="D60" s="400">
        <v>136410</v>
      </c>
      <c r="E60" s="400">
        <v>0</v>
      </c>
      <c r="F60" s="400">
        <v>137470</v>
      </c>
      <c r="G60" s="400">
        <v>137470</v>
      </c>
      <c r="H60" s="401">
        <f t="shared" si="23"/>
        <v>1</v>
      </c>
      <c r="I60" s="400">
        <f t="shared" si="2"/>
        <v>1060</v>
      </c>
      <c r="J60" s="401">
        <f t="shared" si="24"/>
        <v>0.00777069129829191</v>
      </c>
    </row>
    <row r="61" s="341" customFormat="1" ht="24" hidden="1" customHeight="1" spans="1:10">
      <c r="A61" s="398">
        <v>2010550</v>
      </c>
      <c r="B61" s="399">
        <f t="shared" si="5"/>
        <v>7</v>
      </c>
      <c r="C61" s="6" t="s">
        <v>66</v>
      </c>
      <c r="D61" s="400"/>
      <c r="E61" s="400"/>
      <c r="F61" s="400"/>
      <c r="G61" s="400"/>
      <c r="H61" s="401"/>
      <c r="I61" s="400"/>
      <c r="J61" s="401"/>
    </row>
    <row r="62" s="341" customFormat="1" ht="24" customHeight="1" spans="1:10">
      <c r="A62" s="398">
        <v>2010599</v>
      </c>
      <c r="B62" s="399">
        <f t="shared" si="5"/>
        <v>7</v>
      </c>
      <c r="C62" s="6" t="s">
        <v>93</v>
      </c>
      <c r="D62" s="400">
        <v>0</v>
      </c>
      <c r="E62" s="400">
        <v>0</v>
      </c>
      <c r="F62" s="400">
        <v>234999.6</v>
      </c>
      <c r="G62" s="400">
        <v>0</v>
      </c>
      <c r="H62" s="401">
        <f>G62/F62</f>
        <v>0</v>
      </c>
      <c r="I62" s="400">
        <f>G62-D62</f>
        <v>0</v>
      </c>
      <c r="J62" s="401"/>
    </row>
    <row r="63" s="341" customFormat="1" ht="24" customHeight="1" spans="1:10">
      <c r="A63" s="393">
        <v>20106</v>
      </c>
      <c r="B63" s="394">
        <f t="shared" si="5"/>
        <v>5</v>
      </c>
      <c r="C63" s="395" t="s">
        <v>94</v>
      </c>
      <c r="D63" s="396">
        <f t="shared" ref="D63:G63" si="25">SUM(D64:D73)</f>
        <v>4649229.33</v>
      </c>
      <c r="E63" s="396">
        <f t="shared" si="25"/>
        <v>5737422.59</v>
      </c>
      <c r="F63" s="396">
        <f t="shared" si="25"/>
        <v>7642793.85</v>
      </c>
      <c r="G63" s="396">
        <f t="shared" si="25"/>
        <v>7622287.59</v>
      </c>
      <c r="H63" s="397">
        <f t="shared" ref="H63:H65" si="26">G63/F63</f>
        <v>0.997316915724477</v>
      </c>
      <c r="I63" s="396">
        <f t="shared" si="2"/>
        <v>2973058.26</v>
      </c>
      <c r="J63" s="397">
        <f t="shared" ref="J63:J65" si="27">I63/D63</f>
        <v>0.639473351167214</v>
      </c>
    </row>
    <row r="64" s="341" customFormat="1" ht="24" customHeight="1" spans="1:10">
      <c r="A64" s="398">
        <v>2010601</v>
      </c>
      <c r="B64" s="399">
        <f t="shared" si="5"/>
        <v>7</v>
      </c>
      <c r="C64" s="6" t="s">
        <v>57</v>
      </c>
      <c r="D64" s="400">
        <v>3924618.05</v>
      </c>
      <c r="E64" s="400">
        <v>5737422.59</v>
      </c>
      <c r="F64" s="400">
        <v>6202103</v>
      </c>
      <c r="G64" s="400">
        <v>6366751.59</v>
      </c>
      <c r="H64" s="401">
        <f t="shared" si="26"/>
        <v>1.02654721954795</v>
      </c>
      <c r="I64" s="400">
        <f t="shared" si="2"/>
        <v>2442133.54</v>
      </c>
      <c r="J64" s="401">
        <f t="shared" si="27"/>
        <v>0.622260181471672</v>
      </c>
    </row>
    <row r="65" s="341" customFormat="1" ht="24" customHeight="1" spans="1:10">
      <c r="A65" s="398">
        <v>2010602</v>
      </c>
      <c r="B65" s="399">
        <f t="shared" si="5"/>
        <v>7</v>
      </c>
      <c r="C65" s="6" t="s">
        <v>58</v>
      </c>
      <c r="D65" s="400">
        <v>162454</v>
      </c>
      <c r="E65" s="400">
        <v>0</v>
      </c>
      <c r="F65" s="400">
        <v>1173350</v>
      </c>
      <c r="G65" s="400">
        <v>988195.15</v>
      </c>
      <c r="H65" s="401">
        <f t="shared" si="26"/>
        <v>0.842199812502663</v>
      </c>
      <c r="I65" s="400">
        <f t="shared" si="2"/>
        <v>825741.15</v>
      </c>
      <c r="J65" s="401">
        <f t="shared" si="27"/>
        <v>5.08292285816293</v>
      </c>
    </row>
    <row r="66" s="341" customFormat="1" ht="24" hidden="1" customHeight="1" spans="1:10">
      <c r="A66" s="398">
        <v>2010603</v>
      </c>
      <c r="B66" s="399">
        <f t="shared" si="5"/>
        <v>7</v>
      </c>
      <c r="C66" s="6" t="s">
        <v>59</v>
      </c>
      <c r="D66" s="400"/>
      <c r="E66" s="400"/>
      <c r="F66" s="400"/>
      <c r="G66" s="400"/>
      <c r="H66" s="401"/>
      <c r="I66" s="400"/>
      <c r="J66" s="401"/>
    </row>
    <row r="67" s="341" customFormat="1" ht="24" hidden="1" customHeight="1" spans="1:10">
      <c r="A67" s="398">
        <v>2010604</v>
      </c>
      <c r="B67" s="399">
        <f t="shared" si="5"/>
        <v>7</v>
      </c>
      <c r="C67" s="6" t="s">
        <v>95</v>
      </c>
      <c r="D67" s="400"/>
      <c r="E67" s="400"/>
      <c r="F67" s="400"/>
      <c r="G67" s="400"/>
      <c r="H67" s="401"/>
      <c r="I67" s="400"/>
      <c r="J67" s="401"/>
    </row>
    <row r="68" s="341" customFormat="1" ht="24" customHeight="1" spans="1:10">
      <c r="A68" s="398">
        <v>2010605</v>
      </c>
      <c r="B68" s="399">
        <f t="shared" si="5"/>
        <v>7</v>
      </c>
      <c r="C68" s="6" t="s">
        <v>96</v>
      </c>
      <c r="D68" s="400">
        <v>9199.28</v>
      </c>
      <c r="E68" s="400">
        <v>0</v>
      </c>
      <c r="F68" s="400">
        <v>23351</v>
      </c>
      <c r="G68" s="400">
        <v>23351</v>
      </c>
      <c r="H68" s="401">
        <f t="shared" ref="H68:H71" si="28">G68/F68</f>
        <v>1</v>
      </c>
      <c r="I68" s="400">
        <f t="shared" si="2"/>
        <v>14151.72</v>
      </c>
      <c r="J68" s="401">
        <f t="shared" ref="J68:J71" si="29">I68/D68</f>
        <v>1.53835082745606</v>
      </c>
    </row>
    <row r="69" s="341" customFormat="1" ht="24" hidden="1" customHeight="1" spans="1:10">
      <c r="A69" s="398">
        <v>2010606</v>
      </c>
      <c r="B69" s="399">
        <f t="shared" si="5"/>
        <v>7</v>
      </c>
      <c r="C69" s="6" t="s">
        <v>97</v>
      </c>
      <c r="D69" s="400"/>
      <c r="E69" s="400"/>
      <c r="F69" s="400"/>
      <c r="G69" s="400"/>
      <c r="H69" s="401"/>
      <c r="I69" s="400"/>
      <c r="J69" s="401"/>
    </row>
    <row r="70" s="341" customFormat="1" ht="24" customHeight="1" spans="1:10">
      <c r="A70" s="398">
        <v>2010607</v>
      </c>
      <c r="B70" s="399">
        <f t="shared" si="5"/>
        <v>7</v>
      </c>
      <c r="C70" s="6" t="s">
        <v>98</v>
      </c>
      <c r="D70" s="400">
        <v>131000</v>
      </c>
      <c r="E70" s="400">
        <v>0</v>
      </c>
      <c r="F70" s="400">
        <v>243989.85</v>
      </c>
      <c r="G70" s="400">
        <v>243989.85</v>
      </c>
      <c r="H70" s="401">
        <f t="shared" si="28"/>
        <v>1</v>
      </c>
      <c r="I70" s="400">
        <f t="shared" si="2"/>
        <v>112989.85</v>
      </c>
      <c r="J70" s="401">
        <f t="shared" si="29"/>
        <v>0.862517938931298</v>
      </c>
    </row>
    <row r="71" s="341" customFormat="1" ht="24" customHeight="1" spans="1:10">
      <c r="A71" s="398">
        <v>2010608</v>
      </c>
      <c r="B71" s="399">
        <f t="shared" si="5"/>
        <v>7</v>
      </c>
      <c r="C71" s="6" t="s">
        <v>99</v>
      </c>
      <c r="D71" s="400">
        <v>421958</v>
      </c>
      <c r="E71" s="400">
        <v>0</v>
      </c>
      <c r="F71" s="400">
        <v>0</v>
      </c>
      <c r="G71" s="400">
        <v>0</v>
      </c>
      <c r="H71" s="401">
        <v>0</v>
      </c>
      <c r="I71" s="400">
        <f t="shared" si="2"/>
        <v>-421958</v>
      </c>
      <c r="J71" s="401">
        <f t="shared" si="29"/>
        <v>-1</v>
      </c>
    </row>
    <row r="72" s="341" customFormat="1" ht="24" hidden="1" customHeight="1" spans="1:10">
      <c r="A72" s="398">
        <v>2010650</v>
      </c>
      <c r="B72" s="399">
        <f t="shared" si="5"/>
        <v>7</v>
      </c>
      <c r="C72" s="6" t="s">
        <v>66</v>
      </c>
      <c r="D72" s="400"/>
      <c r="E72" s="400"/>
      <c r="F72" s="400"/>
      <c r="G72" s="400"/>
      <c r="H72" s="401"/>
      <c r="I72" s="400"/>
      <c r="J72" s="401"/>
    </row>
    <row r="73" s="341" customFormat="1" ht="24" hidden="1" customHeight="1" spans="1:10">
      <c r="A73" s="398">
        <v>2010699</v>
      </c>
      <c r="B73" s="399">
        <f t="shared" ref="B73:B136" si="30">LEN(A73)</f>
        <v>7</v>
      </c>
      <c r="C73" s="6" t="s">
        <v>100</v>
      </c>
      <c r="D73" s="400"/>
      <c r="E73" s="400"/>
      <c r="F73" s="400"/>
      <c r="G73" s="400"/>
      <c r="H73" s="401"/>
      <c r="I73" s="400"/>
      <c r="J73" s="401"/>
    </row>
    <row r="74" s="341" customFormat="1" ht="24" customHeight="1" spans="1:10">
      <c r="A74" s="393">
        <v>20107</v>
      </c>
      <c r="B74" s="394">
        <f t="shared" si="30"/>
        <v>5</v>
      </c>
      <c r="C74" s="395" t="s">
        <v>101</v>
      </c>
      <c r="D74" s="396">
        <f t="shared" ref="D74:G74" si="31">SUM(D75:D81)</f>
        <v>1549.8</v>
      </c>
      <c r="E74" s="396">
        <f t="shared" si="31"/>
        <v>0</v>
      </c>
      <c r="F74" s="396">
        <f t="shared" si="31"/>
        <v>0</v>
      </c>
      <c r="G74" s="396">
        <f t="shared" si="31"/>
        <v>14120087.82</v>
      </c>
      <c r="H74" s="397"/>
      <c r="I74" s="396">
        <f>G74-D74</f>
        <v>14118538.02</v>
      </c>
      <c r="J74" s="397">
        <f t="shared" ref="J72:J75" si="32">I74/D74</f>
        <v>9109.90967866821</v>
      </c>
    </row>
    <row r="75" s="341" customFormat="1" ht="24" customHeight="1" spans="1:10">
      <c r="A75" s="398">
        <v>2010701</v>
      </c>
      <c r="B75" s="399">
        <f t="shared" si="30"/>
        <v>7</v>
      </c>
      <c r="C75" s="6" t="s">
        <v>57</v>
      </c>
      <c r="D75" s="400">
        <v>1549.8</v>
      </c>
      <c r="E75" s="400">
        <v>0</v>
      </c>
      <c r="F75" s="400">
        <v>0</v>
      </c>
      <c r="G75" s="400">
        <v>0</v>
      </c>
      <c r="H75" s="401"/>
      <c r="I75" s="400">
        <f>G75-D75</f>
        <v>-1549.8</v>
      </c>
      <c r="J75" s="401">
        <f t="shared" si="32"/>
        <v>-1</v>
      </c>
    </row>
    <row r="76" s="341" customFormat="1" ht="24" hidden="1" customHeight="1" spans="1:10">
      <c r="A76" s="398">
        <v>2010702</v>
      </c>
      <c r="B76" s="399">
        <f t="shared" si="30"/>
        <v>7</v>
      </c>
      <c r="C76" s="6" t="s">
        <v>58</v>
      </c>
      <c r="D76" s="400"/>
      <c r="E76" s="400"/>
      <c r="F76" s="400"/>
      <c r="G76" s="400"/>
      <c r="H76" s="401"/>
      <c r="I76" s="400"/>
      <c r="J76" s="401"/>
    </row>
    <row r="77" s="341" customFormat="1" ht="24" hidden="1" customHeight="1" spans="1:10">
      <c r="A77" s="398">
        <v>2010703</v>
      </c>
      <c r="B77" s="399">
        <f t="shared" si="30"/>
        <v>7</v>
      </c>
      <c r="C77" s="6" t="s">
        <v>59</v>
      </c>
      <c r="D77" s="400"/>
      <c r="E77" s="400"/>
      <c r="F77" s="400"/>
      <c r="G77" s="400"/>
      <c r="H77" s="401"/>
      <c r="I77" s="400"/>
      <c r="J77" s="401"/>
    </row>
    <row r="78" s="341" customFormat="1" ht="24" hidden="1" customHeight="1" spans="1:10">
      <c r="A78" s="398">
        <v>2010709</v>
      </c>
      <c r="B78" s="399">
        <f t="shared" si="30"/>
        <v>7</v>
      </c>
      <c r="C78" s="6" t="s">
        <v>98</v>
      </c>
      <c r="D78" s="400"/>
      <c r="E78" s="400"/>
      <c r="F78" s="400"/>
      <c r="G78" s="400"/>
      <c r="H78" s="401"/>
      <c r="I78" s="400"/>
      <c r="J78" s="401"/>
    </row>
    <row r="79" s="341" customFormat="1" ht="24" hidden="1" customHeight="1" spans="1:10">
      <c r="A79" s="398">
        <v>2010710</v>
      </c>
      <c r="B79" s="399">
        <f t="shared" si="30"/>
        <v>7</v>
      </c>
      <c r="C79" s="6" t="s">
        <v>102</v>
      </c>
      <c r="D79" s="400"/>
      <c r="E79" s="400"/>
      <c r="F79" s="400"/>
      <c r="G79" s="400"/>
      <c r="H79" s="401"/>
      <c r="I79" s="400"/>
      <c r="J79" s="401"/>
    </row>
    <row r="80" s="341" customFormat="1" ht="24" hidden="1" customHeight="1" spans="1:10">
      <c r="A80" s="398">
        <v>2010750</v>
      </c>
      <c r="B80" s="399">
        <f t="shared" si="30"/>
        <v>7</v>
      </c>
      <c r="C80" s="6" t="s">
        <v>66</v>
      </c>
      <c r="D80" s="400"/>
      <c r="E80" s="400"/>
      <c r="F80" s="400"/>
      <c r="G80" s="400"/>
      <c r="H80" s="401"/>
      <c r="I80" s="400"/>
      <c r="J80" s="401"/>
    </row>
    <row r="81" s="341" customFormat="1" ht="24" customHeight="1" spans="1:10">
      <c r="A81" s="398">
        <v>2010799</v>
      </c>
      <c r="B81" s="399">
        <f t="shared" si="30"/>
        <v>7</v>
      </c>
      <c r="C81" s="6" t="s">
        <v>103</v>
      </c>
      <c r="D81" s="400">
        <v>0</v>
      </c>
      <c r="E81" s="400">
        <v>0</v>
      </c>
      <c r="F81" s="400">
        <v>0</v>
      </c>
      <c r="G81" s="400">
        <v>14120087.82</v>
      </c>
      <c r="H81" s="401">
        <v>0</v>
      </c>
      <c r="I81" s="400">
        <f>G81-D81</f>
        <v>14120087.82</v>
      </c>
      <c r="J81" s="401"/>
    </row>
    <row r="82" s="341" customFormat="1" ht="24" customHeight="1" spans="1:10">
      <c r="A82" s="393">
        <v>20108</v>
      </c>
      <c r="B82" s="394">
        <f t="shared" si="30"/>
        <v>5</v>
      </c>
      <c r="C82" s="395" t="s">
        <v>104</v>
      </c>
      <c r="D82" s="396">
        <f t="shared" ref="D82:G82" si="33">SUM(D83:D90)</f>
        <v>1106092.41</v>
      </c>
      <c r="E82" s="396">
        <f t="shared" si="33"/>
        <v>1107457.8</v>
      </c>
      <c r="F82" s="396">
        <f t="shared" si="33"/>
        <v>1177343.8</v>
      </c>
      <c r="G82" s="396">
        <f t="shared" si="33"/>
        <v>1288354.75</v>
      </c>
      <c r="H82" s="397">
        <f t="shared" ref="H82:H86" si="34">G82/F82</f>
        <v>1.09428932313569</v>
      </c>
      <c r="I82" s="396">
        <f>G82-D82</f>
        <v>182262.34</v>
      </c>
      <c r="J82" s="397">
        <f t="shared" ref="J81:J83" si="35">I82/D82</f>
        <v>0.16478039117907</v>
      </c>
    </row>
    <row r="83" s="341" customFormat="1" ht="24" customHeight="1" spans="1:10">
      <c r="A83" s="398">
        <v>2010801</v>
      </c>
      <c r="B83" s="399">
        <f t="shared" si="30"/>
        <v>7</v>
      </c>
      <c r="C83" s="6" t="s">
        <v>57</v>
      </c>
      <c r="D83" s="400">
        <v>1017234.41</v>
      </c>
      <c r="E83" s="400">
        <v>1107457.8</v>
      </c>
      <c r="F83" s="400">
        <v>1133293.8</v>
      </c>
      <c r="G83" s="400">
        <v>1264433.75</v>
      </c>
      <c r="H83" s="401">
        <f t="shared" si="34"/>
        <v>1.11571575702611</v>
      </c>
      <c r="I83" s="400">
        <f>G83-D83</f>
        <v>247199.34</v>
      </c>
      <c r="J83" s="401">
        <f t="shared" si="35"/>
        <v>0.243011185592906</v>
      </c>
    </row>
    <row r="84" s="341" customFormat="1" ht="24" hidden="1" customHeight="1" spans="1:10">
      <c r="A84" s="398">
        <v>2010802</v>
      </c>
      <c r="B84" s="399">
        <f t="shared" si="30"/>
        <v>7</v>
      </c>
      <c r="C84" s="6" t="s">
        <v>58</v>
      </c>
      <c r="D84" s="400"/>
      <c r="E84" s="400"/>
      <c r="F84" s="400"/>
      <c r="G84" s="400"/>
      <c r="H84" s="401"/>
      <c r="I84" s="400"/>
      <c r="J84" s="401"/>
    </row>
    <row r="85" s="341" customFormat="1" ht="24" hidden="1" customHeight="1" spans="1:10">
      <c r="A85" s="398">
        <v>2010803</v>
      </c>
      <c r="B85" s="399">
        <f t="shared" si="30"/>
        <v>7</v>
      </c>
      <c r="C85" s="6" t="s">
        <v>59</v>
      </c>
      <c r="D85" s="400"/>
      <c r="E85" s="400"/>
      <c r="F85" s="400"/>
      <c r="G85" s="400"/>
      <c r="H85" s="401"/>
      <c r="I85" s="400"/>
      <c r="J85" s="401"/>
    </row>
    <row r="86" s="341" customFormat="1" ht="24" customHeight="1" spans="1:10">
      <c r="A86" s="398">
        <v>2010804</v>
      </c>
      <c r="B86" s="399">
        <f t="shared" si="30"/>
        <v>7</v>
      </c>
      <c r="C86" s="6" t="s">
        <v>105</v>
      </c>
      <c r="D86" s="400">
        <v>66100</v>
      </c>
      <c r="E86" s="400"/>
      <c r="F86" s="400">
        <v>4450</v>
      </c>
      <c r="G86" s="400">
        <v>4340</v>
      </c>
      <c r="H86" s="401">
        <f t="shared" si="34"/>
        <v>0.975280898876404</v>
      </c>
      <c r="I86" s="400">
        <f>G86-D86</f>
        <v>-61760</v>
      </c>
      <c r="J86" s="401">
        <f>I86/D86</f>
        <v>-0.934341906202723</v>
      </c>
    </row>
    <row r="87" s="341" customFormat="1" ht="24" hidden="1" customHeight="1" spans="1:10">
      <c r="A87" s="398">
        <v>2010805</v>
      </c>
      <c r="B87" s="399">
        <f t="shared" si="30"/>
        <v>7</v>
      </c>
      <c r="C87" s="6" t="s">
        <v>106</v>
      </c>
      <c r="D87" s="400"/>
      <c r="E87" s="400"/>
      <c r="F87" s="400"/>
      <c r="G87" s="400"/>
      <c r="H87" s="401"/>
      <c r="I87" s="400"/>
      <c r="J87" s="401"/>
    </row>
    <row r="88" s="341" customFormat="1" ht="24" customHeight="1" spans="1:10">
      <c r="A88" s="398">
        <v>2010806</v>
      </c>
      <c r="B88" s="399">
        <f t="shared" si="30"/>
        <v>7</v>
      </c>
      <c r="C88" s="6" t="s">
        <v>98</v>
      </c>
      <c r="D88" s="400">
        <v>22758</v>
      </c>
      <c r="E88" s="400"/>
      <c r="F88" s="400">
        <v>19600</v>
      </c>
      <c r="G88" s="400">
        <v>19581</v>
      </c>
      <c r="H88" s="401">
        <f>G88/F88</f>
        <v>0.999030612244898</v>
      </c>
      <c r="I88" s="400">
        <f>G88-D88</f>
        <v>-3177</v>
      </c>
      <c r="J88" s="401">
        <f>I88/D88</f>
        <v>-0.139599261798049</v>
      </c>
    </row>
    <row r="89" s="341" customFormat="1" ht="24" hidden="1" customHeight="1" spans="1:10">
      <c r="A89" s="398">
        <v>2010850</v>
      </c>
      <c r="B89" s="399">
        <f t="shared" si="30"/>
        <v>7</v>
      </c>
      <c r="C89" s="6" t="s">
        <v>66</v>
      </c>
      <c r="D89" s="400"/>
      <c r="E89" s="400"/>
      <c r="F89" s="400"/>
      <c r="G89" s="400"/>
      <c r="H89" s="401"/>
      <c r="I89" s="400"/>
      <c r="J89" s="401"/>
    </row>
    <row r="90" s="341" customFormat="1" ht="24" customHeight="1" spans="1:10">
      <c r="A90" s="398">
        <v>2010899</v>
      </c>
      <c r="B90" s="399">
        <f t="shared" si="30"/>
        <v>7</v>
      </c>
      <c r="C90" s="6" t="s">
        <v>107</v>
      </c>
      <c r="D90" s="400"/>
      <c r="E90" s="400"/>
      <c r="F90" s="400">
        <v>20000</v>
      </c>
      <c r="G90" s="400">
        <v>0</v>
      </c>
      <c r="H90" s="401"/>
      <c r="I90" s="400">
        <f>G90-D90</f>
        <v>0</v>
      </c>
      <c r="J90" s="401"/>
    </row>
    <row r="91" s="341" customFormat="1" ht="24" hidden="1" customHeight="1" spans="1:10">
      <c r="A91" s="393">
        <v>20109</v>
      </c>
      <c r="B91" s="394">
        <f t="shared" si="30"/>
        <v>5</v>
      </c>
      <c r="C91" s="395" t="s">
        <v>108</v>
      </c>
      <c r="D91" s="396"/>
      <c r="E91" s="396"/>
      <c r="F91" s="396"/>
      <c r="G91" s="396"/>
      <c r="H91" s="397"/>
      <c r="I91" s="396"/>
      <c r="J91" s="397"/>
    </row>
    <row r="92" s="341" customFormat="1" ht="24" hidden="1" customHeight="1" spans="1:10">
      <c r="A92" s="398">
        <v>2010901</v>
      </c>
      <c r="B92" s="399">
        <f t="shared" si="30"/>
        <v>7</v>
      </c>
      <c r="C92" s="6" t="s">
        <v>57</v>
      </c>
      <c r="D92" s="400"/>
      <c r="E92" s="400"/>
      <c r="F92" s="400"/>
      <c r="G92" s="400"/>
      <c r="H92" s="401"/>
      <c r="I92" s="400"/>
      <c r="J92" s="401"/>
    </row>
    <row r="93" s="341" customFormat="1" ht="24" hidden="1" customHeight="1" spans="1:10">
      <c r="A93" s="398">
        <v>2010902</v>
      </c>
      <c r="B93" s="399">
        <f t="shared" si="30"/>
        <v>7</v>
      </c>
      <c r="C93" s="6" t="s">
        <v>58</v>
      </c>
      <c r="D93" s="400"/>
      <c r="E93" s="400"/>
      <c r="F93" s="400"/>
      <c r="G93" s="400"/>
      <c r="H93" s="401"/>
      <c r="I93" s="400"/>
      <c r="J93" s="401"/>
    </row>
    <row r="94" s="341" customFormat="1" ht="24" hidden="1" customHeight="1" spans="1:10">
      <c r="A94" s="398">
        <v>2010903</v>
      </c>
      <c r="B94" s="399">
        <f t="shared" si="30"/>
        <v>7</v>
      </c>
      <c r="C94" s="6" t="s">
        <v>59</v>
      </c>
      <c r="D94" s="400"/>
      <c r="E94" s="400"/>
      <c r="F94" s="400"/>
      <c r="G94" s="400"/>
      <c r="H94" s="401"/>
      <c r="I94" s="400"/>
      <c r="J94" s="401"/>
    </row>
    <row r="95" s="341" customFormat="1" ht="24" hidden="1" customHeight="1" spans="1:10">
      <c r="A95" s="398">
        <v>2010905</v>
      </c>
      <c r="B95" s="399">
        <f t="shared" si="30"/>
        <v>7</v>
      </c>
      <c r="C95" s="6" t="s">
        <v>109</v>
      </c>
      <c r="D95" s="400"/>
      <c r="E95" s="400"/>
      <c r="F95" s="400"/>
      <c r="G95" s="400"/>
      <c r="H95" s="401"/>
      <c r="I95" s="400"/>
      <c r="J95" s="401"/>
    </row>
    <row r="96" s="341" customFormat="1" ht="24" hidden="1" customHeight="1" spans="1:10">
      <c r="A96" s="398">
        <v>2010907</v>
      </c>
      <c r="B96" s="399">
        <f t="shared" si="30"/>
        <v>7</v>
      </c>
      <c r="C96" s="6" t="s">
        <v>110</v>
      </c>
      <c r="D96" s="400"/>
      <c r="E96" s="400"/>
      <c r="F96" s="400"/>
      <c r="G96" s="400"/>
      <c r="H96" s="401"/>
      <c r="I96" s="400"/>
      <c r="J96" s="401"/>
    </row>
    <row r="97" s="341" customFormat="1" ht="24" hidden="1" customHeight="1" spans="1:10">
      <c r="A97" s="398">
        <v>2010908</v>
      </c>
      <c r="B97" s="399">
        <f t="shared" si="30"/>
        <v>7</v>
      </c>
      <c r="C97" s="6" t="s">
        <v>98</v>
      </c>
      <c r="D97" s="400"/>
      <c r="E97" s="400"/>
      <c r="F97" s="400"/>
      <c r="G97" s="400"/>
      <c r="H97" s="401"/>
      <c r="I97" s="400"/>
      <c r="J97" s="401"/>
    </row>
    <row r="98" s="341" customFormat="1" ht="24" hidden="1" customHeight="1" spans="1:10">
      <c r="A98" s="398">
        <v>2010909</v>
      </c>
      <c r="B98" s="399">
        <f t="shared" si="30"/>
        <v>7</v>
      </c>
      <c r="C98" s="6" t="s">
        <v>111</v>
      </c>
      <c r="D98" s="400"/>
      <c r="E98" s="400"/>
      <c r="F98" s="400"/>
      <c r="G98" s="400"/>
      <c r="H98" s="401"/>
      <c r="I98" s="400"/>
      <c r="J98" s="401"/>
    </row>
    <row r="99" s="341" customFormat="1" ht="24" hidden="1" customHeight="1" spans="1:10">
      <c r="A99" s="398">
        <v>2010910</v>
      </c>
      <c r="B99" s="399">
        <f t="shared" si="30"/>
        <v>7</v>
      </c>
      <c r="C99" s="6" t="s">
        <v>112</v>
      </c>
      <c r="D99" s="400"/>
      <c r="E99" s="400"/>
      <c r="F99" s="400"/>
      <c r="G99" s="400"/>
      <c r="H99" s="401"/>
      <c r="I99" s="400"/>
      <c r="J99" s="401"/>
    </row>
    <row r="100" s="341" customFormat="1" ht="24" hidden="1" customHeight="1" spans="1:10">
      <c r="A100" s="398">
        <v>2010911</v>
      </c>
      <c r="B100" s="399">
        <f t="shared" si="30"/>
        <v>7</v>
      </c>
      <c r="C100" s="6" t="s">
        <v>113</v>
      </c>
      <c r="D100" s="400"/>
      <c r="E100" s="400"/>
      <c r="F100" s="400"/>
      <c r="G100" s="400"/>
      <c r="H100" s="401"/>
      <c r="I100" s="400"/>
      <c r="J100" s="401"/>
    </row>
    <row r="101" s="341" customFormat="1" ht="24" hidden="1" customHeight="1" spans="1:10">
      <c r="A101" s="398">
        <v>2010912</v>
      </c>
      <c r="B101" s="399">
        <f t="shared" si="30"/>
        <v>7</v>
      </c>
      <c r="C101" s="6" t="s">
        <v>114</v>
      </c>
      <c r="D101" s="400"/>
      <c r="E101" s="400"/>
      <c r="F101" s="400"/>
      <c r="G101" s="400"/>
      <c r="H101" s="401"/>
      <c r="I101" s="400"/>
      <c r="J101" s="401"/>
    </row>
    <row r="102" s="341" customFormat="1" ht="24" hidden="1" customHeight="1" spans="1:10">
      <c r="A102" s="398">
        <v>2010950</v>
      </c>
      <c r="B102" s="399">
        <f t="shared" si="30"/>
        <v>7</v>
      </c>
      <c r="C102" s="6" t="s">
        <v>66</v>
      </c>
      <c r="D102" s="400"/>
      <c r="E102" s="400"/>
      <c r="F102" s="400"/>
      <c r="G102" s="400"/>
      <c r="H102" s="401"/>
      <c r="I102" s="400"/>
      <c r="J102" s="401"/>
    </row>
    <row r="103" s="341" customFormat="1" ht="24" hidden="1" customHeight="1" spans="1:10">
      <c r="A103" s="398">
        <v>2010999</v>
      </c>
      <c r="B103" s="399">
        <f t="shared" si="30"/>
        <v>7</v>
      </c>
      <c r="C103" s="6" t="s">
        <v>115</v>
      </c>
      <c r="D103" s="400"/>
      <c r="E103" s="400"/>
      <c r="F103" s="400"/>
      <c r="G103" s="400"/>
      <c r="H103" s="401"/>
      <c r="I103" s="400"/>
      <c r="J103" s="401"/>
    </row>
    <row r="104" s="341" customFormat="1" ht="24" customHeight="1" spans="1:10">
      <c r="A104" s="393">
        <v>20111</v>
      </c>
      <c r="B104" s="394">
        <f t="shared" si="30"/>
        <v>5</v>
      </c>
      <c r="C104" s="395" t="s">
        <v>116</v>
      </c>
      <c r="D104" s="396">
        <f t="shared" ref="D104:G104" si="36">SUM(D105:D112)</f>
        <v>7260477.11</v>
      </c>
      <c r="E104" s="396">
        <f t="shared" si="36"/>
        <v>5937868.68</v>
      </c>
      <c r="F104" s="396">
        <f t="shared" si="36"/>
        <v>6847041.9</v>
      </c>
      <c r="G104" s="396">
        <f t="shared" si="36"/>
        <v>6559328.7</v>
      </c>
      <c r="H104" s="397">
        <f t="shared" ref="H104:H106" si="37">G104/F104</f>
        <v>0.957979927068944</v>
      </c>
      <c r="I104" s="396">
        <f>G104-D104</f>
        <v>-701148.41</v>
      </c>
      <c r="J104" s="397">
        <f t="shared" ref="J104:J106" si="38">I104/D104</f>
        <v>-0.0965705695889178</v>
      </c>
    </row>
    <row r="105" s="341" customFormat="1" ht="24" customHeight="1" spans="1:10">
      <c r="A105" s="398">
        <v>2011101</v>
      </c>
      <c r="B105" s="399">
        <f t="shared" si="30"/>
        <v>7</v>
      </c>
      <c r="C105" s="6" t="s">
        <v>57</v>
      </c>
      <c r="D105" s="400">
        <v>5843135.78</v>
      </c>
      <c r="E105" s="400">
        <v>5465765.88</v>
      </c>
      <c r="F105" s="400">
        <v>5841358.1</v>
      </c>
      <c r="G105" s="400">
        <v>5739082.54</v>
      </c>
      <c r="H105" s="401">
        <f t="shared" si="37"/>
        <v>0.982491133354759</v>
      </c>
      <c r="I105" s="400">
        <f>G105-D105</f>
        <v>-104053.24</v>
      </c>
      <c r="J105" s="401">
        <f t="shared" si="38"/>
        <v>-0.0178077737567139</v>
      </c>
    </row>
    <row r="106" s="341" customFormat="1" ht="24" customHeight="1" spans="1:10">
      <c r="A106" s="398">
        <v>2011102</v>
      </c>
      <c r="B106" s="399">
        <f t="shared" si="30"/>
        <v>7</v>
      </c>
      <c r="C106" s="6" t="s">
        <v>58</v>
      </c>
      <c r="D106" s="400">
        <v>493552.5</v>
      </c>
      <c r="E106" s="400"/>
      <c r="F106" s="400">
        <v>62959</v>
      </c>
      <c r="G106" s="400">
        <v>81487</v>
      </c>
      <c r="H106" s="401">
        <f t="shared" si="37"/>
        <v>1.29428675804889</v>
      </c>
      <c r="I106" s="400">
        <f>G106-D106</f>
        <v>-412065.5</v>
      </c>
      <c r="J106" s="401">
        <f t="shared" si="38"/>
        <v>-0.834896996773393</v>
      </c>
    </row>
    <row r="107" s="341" customFormat="1" ht="24" hidden="1" customHeight="1" spans="1:10">
      <c r="A107" s="398">
        <v>2011103</v>
      </c>
      <c r="B107" s="399">
        <f t="shared" si="30"/>
        <v>7</v>
      </c>
      <c r="C107" s="6" t="s">
        <v>59</v>
      </c>
      <c r="D107" s="400"/>
      <c r="E107" s="400"/>
      <c r="F107" s="400"/>
      <c r="G107" s="400"/>
      <c r="H107" s="401"/>
      <c r="I107" s="400"/>
      <c r="J107" s="401"/>
    </row>
    <row r="108" s="341" customFormat="1" ht="24" hidden="1" customHeight="1" spans="1:10">
      <c r="A108" s="398">
        <v>2011104</v>
      </c>
      <c r="B108" s="399">
        <f t="shared" si="30"/>
        <v>7</v>
      </c>
      <c r="C108" s="6" t="s">
        <v>117</v>
      </c>
      <c r="D108" s="400"/>
      <c r="E108" s="400"/>
      <c r="F108" s="400"/>
      <c r="G108" s="400"/>
      <c r="H108" s="401"/>
      <c r="I108" s="400"/>
      <c r="J108" s="401"/>
    </row>
    <row r="109" s="341" customFormat="1" ht="24" hidden="1" customHeight="1" spans="1:10">
      <c r="A109" s="398">
        <v>2011105</v>
      </c>
      <c r="B109" s="399">
        <f t="shared" si="30"/>
        <v>7</v>
      </c>
      <c r="C109" s="6" t="s">
        <v>118</v>
      </c>
      <c r="D109" s="400"/>
      <c r="E109" s="400"/>
      <c r="F109" s="400"/>
      <c r="G109" s="400"/>
      <c r="H109" s="401"/>
      <c r="I109" s="400"/>
      <c r="J109" s="401"/>
    </row>
    <row r="110" s="341" customFormat="1" ht="24" hidden="1" customHeight="1" spans="1:10">
      <c r="A110" s="398">
        <v>2011106</v>
      </c>
      <c r="B110" s="399">
        <f t="shared" si="30"/>
        <v>7</v>
      </c>
      <c r="C110" s="6" t="s">
        <v>119</v>
      </c>
      <c r="D110" s="400"/>
      <c r="E110" s="400"/>
      <c r="F110" s="400"/>
      <c r="G110" s="400"/>
      <c r="H110" s="401"/>
      <c r="I110" s="400"/>
      <c r="J110" s="401"/>
    </row>
    <row r="111" s="341" customFormat="1" ht="24" customHeight="1" spans="1:10">
      <c r="A111" s="398">
        <v>2011150</v>
      </c>
      <c r="B111" s="399">
        <f t="shared" si="30"/>
        <v>7</v>
      </c>
      <c r="C111" s="6" t="s">
        <v>66</v>
      </c>
      <c r="D111" s="400">
        <v>471823.33</v>
      </c>
      <c r="E111" s="400">
        <v>472102.8</v>
      </c>
      <c r="F111" s="400">
        <v>562724.8</v>
      </c>
      <c r="G111" s="400">
        <v>486123.16</v>
      </c>
      <c r="H111" s="401">
        <f t="shared" ref="H111:H114" si="39">G111/F111</f>
        <v>0.863873708782694</v>
      </c>
      <c r="I111" s="400">
        <f>G111-D111</f>
        <v>14299.83</v>
      </c>
      <c r="J111" s="401">
        <f>I111/D111</f>
        <v>0.0303075941581777</v>
      </c>
    </row>
    <row r="112" s="341" customFormat="1" ht="24" customHeight="1" spans="1:10">
      <c r="A112" s="398">
        <v>2011199</v>
      </c>
      <c r="B112" s="399">
        <f t="shared" si="30"/>
        <v>7</v>
      </c>
      <c r="C112" s="6" t="s">
        <v>120</v>
      </c>
      <c r="D112" s="400">
        <v>451965.5</v>
      </c>
      <c r="E112" s="400">
        <v>0</v>
      </c>
      <c r="F112" s="400">
        <v>380000</v>
      </c>
      <c r="G112" s="400">
        <v>252636</v>
      </c>
      <c r="H112" s="401">
        <f t="shared" si="39"/>
        <v>0.664831578947368</v>
      </c>
      <c r="I112" s="400">
        <f>G112-D112</f>
        <v>-199329.5</v>
      </c>
      <c r="J112" s="401">
        <f>I112/D112</f>
        <v>-0.441028131571989</v>
      </c>
    </row>
    <row r="113" s="341" customFormat="1" ht="24" customHeight="1" spans="1:10">
      <c r="A113" s="393">
        <v>20113</v>
      </c>
      <c r="B113" s="394">
        <f t="shared" si="30"/>
        <v>5</v>
      </c>
      <c r="C113" s="395" t="s">
        <v>121</v>
      </c>
      <c r="D113" s="396">
        <f t="shared" ref="D113:G113" si="40">SUM(D114:D123)</f>
        <v>1712804.12</v>
      </c>
      <c r="E113" s="396">
        <f t="shared" si="40"/>
        <v>1084542.28</v>
      </c>
      <c r="F113" s="396">
        <f t="shared" si="40"/>
        <v>2241912.1</v>
      </c>
      <c r="G113" s="396">
        <f t="shared" si="40"/>
        <v>2493794.43</v>
      </c>
      <c r="H113" s="397">
        <f t="shared" si="39"/>
        <v>1.11235156364962</v>
      </c>
      <c r="I113" s="396">
        <f>G113-D113</f>
        <v>780990.31</v>
      </c>
      <c r="J113" s="397">
        <f t="shared" ref="J113:J115" si="41">I113/D113</f>
        <v>0.455971760506975</v>
      </c>
    </row>
    <row r="114" s="341" customFormat="1" ht="24" customHeight="1" spans="1:10">
      <c r="A114" s="398">
        <v>2011301</v>
      </c>
      <c r="B114" s="399">
        <f t="shared" si="30"/>
        <v>7</v>
      </c>
      <c r="C114" s="6" t="s">
        <v>57</v>
      </c>
      <c r="D114" s="400">
        <v>1056840.82</v>
      </c>
      <c r="E114" s="400">
        <v>1084542.28</v>
      </c>
      <c r="F114" s="400">
        <v>1517075.34</v>
      </c>
      <c r="G114" s="400">
        <v>1979885.67</v>
      </c>
      <c r="H114" s="401">
        <f t="shared" si="39"/>
        <v>1.30506746619453</v>
      </c>
      <c r="I114" s="400">
        <f>G114-D114</f>
        <v>923044.85</v>
      </c>
      <c r="J114" s="401">
        <f t="shared" si="41"/>
        <v>0.873400073626982</v>
      </c>
    </row>
    <row r="115" s="341" customFormat="1" ht="24" hidden="1" customHeight="1" spans="1:10">
      <c r="A115" s="398">
        <v>2011302</v>
      </c>
      <c r="B115" s="399">
        <f t="shared" si="30"/>
        <v>7</v>
      </c>
      <c r="C115" s="6" t="s">
        <v>58</v>
      </c>
      <c r="D115" s="400"/>
      <c r="E115" s="400"/>
      <c r="F115" s="400"/>
      <c r="G115" s="400"/>
      <c r="H115" s="401"/>
      <c r="I115" s="400"/>
      <c r="J115" s="401"/>
    </row>
    <row r="116" s="341" customFormat="1" ht="24" hidden="1" customHeight="1" spans="1:10">
      <c r="A116" s="398">
        <v>2011303</v>
      </c>
      <c r="B116" s="399">
        <f t="shared" si="30"/>
        <v>7</v>
      </c>
      <c r="C116" s="6" t="s">
        <v>59</v>
      </c>
      <c r="D116" s="400"/>
      <c r="E116" s="400"/>
      <c r="F116" s="400"/>
      <c r="G116" s="400"/>
      <c r="H116" s="401"/>
      <c r="I116" s="400"/>
      <c r="J116" s="401"/>
    </row>
    <row r="117" s="341" customFormat="1" ht="24" hidden="1" customHeight="1" spans="1:10">
      <c r="A117" s="398">
        <v>2011304</v>
      </c>
      <c r="B117" s="399">
        <f t="shared" si="30"/>
        <v>7</v>
      </c>
      <c r="C117" s="6" t="s">
        <v>122</v>
      </c>
      <c r="D117" s="400"/>
      <c r="E117" s="400"/>
      <c r="F117" s="400"/>
      <c r="G117" s="400"/>
      <c r="H117" s="401"/>
      <c r="I117" s="400"/>
      <c r="J117" s="401"/>
    </row>
    <row r="118" s="341" customFormat="1" ht="24" hidden="1" customHeight="1" spans="1:10">
      <c r="A118" s="398">
        <v>2011305</v>
      </c>
      <c r="B118" s="399">
        <f t="shared" si="30"/>
        <v>7</v>
      </c>
      <c r="C118" s="6" t="s">
        <v>123</v>
      </c>
      <c r="D118" s="400"/>
      <c r="E118" s="400"/>
      <c r="F118" s="400"/>
      <c r="G118" s="400"/>
      <c r="H118" s="401"/>
      <c r="I118" s="400"/>
      <c r="J118" s="401"/>
    </row>
    <row r="119" s="341" customFormat="1" ht="24" hidden="1" customHeight="1" spans="1:10">
      <c r="A119" s="398">
        <v>2011306</v>
      </c>
      <c r="B119" s="399">
        <f t="shared" si="30"/>
        <v>7</v>
      </c>
      <c r="C119" s="6" t="s">
        <v>124</v>
      </c>
      <c r="D119" s="400"/>
      <c r="E119" s="400"/>
      <c r="F119" s="400"/>
      <c r="G119" s="400"/>
      <c r="H119" s="401"/>
      <c r="I119" s="400"/>
      <c r="J119" s="401"/>
    </row>
    <row r="120" s="341" customFormat="1" ht="24" hidden="1" customHeight="1" spans="1:10">
      <c r="A120" s="398">
        <v>2011307</v>
      </c>
      <c r="B120" s="399">
        <f t="shared" si="30"/>
        <v>7</v>
      </c>
      <c r="C120" s="6" t="s">
        <v>125</v>
      </c>
      <c r="D120" s="400"/>
      <c r="E120" s="400"/>
      <c r="F120" s="400"/>
      <c r="G120" s="400"/>
      <c r="H120" s="401"/>
      <c r="I120" s="400"/>
      <c r="J120" s="401"/>
    </row>
    <row r="121" s="341" customFormat="1" ht="24" customHeight="1" spans="1:10">
      <c r="A121" s="398">
        <v>2011308</v>
      </c>
      <c r="B121" s="399">
        <f t="shared" si="30"/>
        <v>7</v>
      </c>
      <c r="C121" s="6" t="s">
        <v>126</v>
      </c>
      <c r="D121" s="400">
        <v>547433.3</v>
      </c>
      <c r="E121" s="400">
        <v>0</v>
      </c>
      <c r="F121" s="400">
        <v>396456.76</v>
      </c>
      <c r="G121" s="400">
        <v>185528.76</v>
      </c>
      <c r="H121" s="401">
        <f>G121/F121</f>
        <v>0.467967200256593</v>
      </c>
      <c r="I121" s="400">
        <f>G121-D121</f>
        <v>-361904.54</v>
      </c>
      <c r="J121" s="401">
        <f>I121/D121</f>
        <v>-0.661093397131669</v>
      </c>
    </row>
    <row r="122" s="341" customFormat="1" ht="24" hidden="1" customHeight="1" spans="1:10">
      <c r="A122" s="398">
        <v>2011350</v>
      </c>
      <c r="B122" s="399">
        <f t="shared" si="30"/>
        <v>7</v>
      </c>
      <c r="C122" s="6" t="s">
        <v>66</v>
      </c>
      <c r="D122" s="400"/>
      <c r="E122" s="400"/>
      <c r="F122" s="400"/>
      <c r="G122" s="400"/>
      <c r="H122" s="401"/>
      <c r="I122" s="400"/>
      <c r="J122" s="401"/>
    </row>
    <row r="123" s="341" customFormat="1" ht="24" customHeight="1" spans="1:10">
      <c r="A123" s="398">
        <v>2011399</v>
      </c>
      <c r="B123" s="399">
        <f t="shared" si="30"/>
        <v>7</v>
      </c>
      <c r="C123" s="6" t="s">
        <v>127</v>
      </c>
      <c r="D123" s="400">
        <v>108530</v>
      </c>
      <c r="E123" s="400">
        <v>0</v>
      </c>
      <c r="F123" s="400">
        <v>328380</v>
      </c>
      <c r="G123" s="400">
        <v>328380</v>
      </c>
      <c r="H123" s="401">
        <f>G123/F123</f>
        <v>1</v>
      </c>
      <c r="I123" s="400">
        <f>G123-D123</f>
        <v>219850</v>
      </c>
      <c r="J123" s="401">
        <f>I123/D123</f>
        <v>2.02570717773887</v>
      </c>
    </row>
    <row r="124" s="341" customFormat="1" ht="24" hidden="1" customHeight="1" spans="1:10">
      <c r="A124" s="393">
        <v>20114</v>
      </c>
      <c r="B124" s="394">
        <f t="shared" si="30"/>
        <v>5</v>
      </c>
      <c r="C124" s="395" t="s">
        <v>128</v>
      </c>
      <c r="D124" s="396"/>
      <c r="E124" s="396"/>
      <c r="F124" s="396"/>
      <c r="G124" s="396"/>
      <c r="H124" s="397"/>
      <c r="I124" s="396"/>
      <c r="J124" s="397"/>
    </row>
    <row r="125" s="341" customFormat="1" ht="24" hidden="1" customHeight="1" spans="1:10">
      <c r="A125" s="398">
        <v>2011401</v>
      </c>
      <c r="B125" s="399">
        <f t="shared" si="30"/>
        <v>7</v>
      </c>
      <c r="C125" s="6" t="s">
        <v>57</v>
      </c>
      <c r="D125" s="400"/>
      <c r="E125" s="400"/>
      <c r="F125" s="400"/>
      <c r="G125" s="400"/>
      <c r="H125" s="401"/>
      <c r="I125" s="400"/>
      <c r="J125" s="401"/>
    </row>
    <row r="126" s="341" customFormat="1" ht="24" hidden="1" customHeight="1" spans="1:10">
      <c r="A126" s="398">
        <v>2011402</v>
      </c>
      <c r="B126" s="399">
        <f t="shared" si="30"/>
        <v>7</v>
      </c>
      <c r="C126" s="6" t="s">
        <v>58</v>
      </c>
      <c r="D126" s="400"/>
      <c r="E126" s="400"/>
      <c r="F126" s="400"/>
      <c r="G126" s="400"/>
      <c r="H126" s="401"/>
      <c r="I126" s="400"/>
      <c r="J126" s="401"/>
    </row>
    <row r="127" s="341" customFormat="1" ht="24" hidden="1" customHeight="1" spans="1:10">
      <c r="A127" s="398">
        <v>2011403</v>
      </c>
      <c r="B127" s="399">
        <f t="shared" si="30"/>
        <v>7</v>
      </c>
      <c r="C127" s="6" t="s">
        <v>59</v>
      </c>
      <c r="D127" s="400"/>
      <c r="E127" s="400"/>
      <c r="F127" s="400"/>
      <c r="G127" s="400"/>
      <c r="H127" s="401"/>
      <c r="I127" s="400"/>
      <c r="J127" s="401"/>
    </row>
    <row r="128" s="341" customFormat="1" ht="24" hidden="1" customHeight="1" spans="1:10">
      <c r="A128" s="398">
        <v>2011404</v>
      </c>
      <c r="B128" s="399">
        <f t="shared" si="30"/>
        <v>7</v>
      </c>
      <c r="C128" s="6" t="s">
        <v>129</v>
      </c>
      <c r="D128" s="400"/>
      <c r="E128" s="400"/>
      <c r="F128" s="400"/>
      <c r="G128" s="400"/>
      <c r="H128" s="401"/>
      <c r="I128" s="400"/>
      <c r="J128" s="401"/>
    </row>
    <row r="129" s="341" customFormat="1" ht="24" hidden="1" customHeight="1" spans="1:10">
      <c r="A129" s="398">
        <v>2011405</v>
      </c>
      <c r="B129" s="399">
        <f t="shared" si="30"/>
        <v>7</v>
      </c>
      <c r="C129" s="6" t="s">
        <v>130</v>
      </c>
      <c r="D129" s="400"/>
      <c r="E129" s="400"/>
      <c r="F129" s="400"/>
      <c r="G129" s="400"/>
      <c r="H129" s="401"/>
      <c r="I129" s="400"/>
      <c r="J129" s="401"/>
    </row>
    <row r="130" s="341" customFormat="1" ht="24" hidden="1" customHeight="1" spans="1:10">
      <c r="A130" s="398">
        <v>2011408</v>
      </c>
      <c r="B130" s="399">
        <f t="shared" si="30"/>
        <v>7</v>
      </c>
      <c r="C130" s="6" t="s">
        <v>131</v>
      </c>
      <c r="D130" s="400"/>
      <c r="E130" s="400"/>
      <c r="F130" s="400"/>
      <c r="G130" s="400"/>
      <c r="H130" s="401"/>
      <c r="I130" s="400"/>
      <c r="J130" s="401"/>
    </row>
    <row r="131" s="341" customFormat="1" ht="24" hidden="1" customHeight="1" spans="1:10">
      <c r="A131" s="398">
        <v>2011409</v>
      </c>
      <c r="B131" s="399">
        <f t="shared" si="30"/>
        <v>7</v>
      </c>
      <c r="C131" s="6" t="s">
        <v>132</v>
      </c>
      <c r="D131" s="400"/>
      <c r="E131" s="400"/>
      <c r="F131" s="400"/>
      <c r="G131" s="400"/>
      <c r="H131" s="401"/>
      <c r="I131" s="400"/>
      <c r="J131" s="401"/>
    </row>
    <row r="132" s="341" customFormat="1" ht="24" hidden="1" customHeight="1" spans="1:10">
      <c r="A132" s="398">
        <v>2011410</v>
      </c>
      <c r="B132" s="399">
        <f t="shared" si="30"/>
        <v>7</v>
      </c>
      <c r="C132" s="6" t="s">
        <v>133</v>
      </c>
      <c r="D132" s="400"/>
      <c r="E132" s="400"/>
      <c r="F132" s="400"/>
      <c r="G132" s="400"/>
      <c r="H132" s="401"/>
      <c r="I132" s="400"/>
      <c r="J132" s="401"/>
    </row>
    <row r="133" s="341" customFormat="1" ht="24" hidden="1" customHeight="1" spans="1:10">
      <c r="A133" s="398">
        <v>2011411</v>
      </c>
      <c r="B133" s="399">
        <f t="shared" si="30"/>
        <v>7</v>
      </c>
      <c r="C133" s="6" t="s">
        <v>134</v>
      </c>
      <c r="D133" s="400"/>
      <c r="E133" s="400"/>
      <c r="F133" s="400"/>
      <c r="G133" s="400"/>
      <c r="H133" s="401"/>
      <c r="I133" s="400"/>
      <c r="J133" s="401"/>
    </row>
    <row r="134" s="341" customFormat="1" ht="24" hidden="1" customHeight="1" spans="1:10">
      <c r="A134" s="398">
        <v>2011450</v>
      </c>
      <c r="B134" s="399">
        <f t="shared" si="30"/>
        <v>7</v>
      </c>
      <c r="C134" s="6" t="s">
        <v>66</v>
      </c>
      <c r="D134" s="400"/>
      <c r="E134" s="400"/>
      <c r="F134" s="400"/>
      <c r="G134" s="400"/>
      <c r="H134" s="401"/>
      <c r="I134" s="400"/>
      <c r="J134" s="401"/>
    </row>
    <row r="135" s="341" customFormat="1" ht="24" hidden="1" customHeight="1" spans="1:10">
      <c r="A135" s="398">
        <v>2011499</v>
      </c>
      <c r="B135" s="399">
        <f t="shared" si="30"/>
        <v>7</v>
      </c>
      <c r="C135" s="6" t="s">
        <v>135</v>
      </c>
      <c r="D135" s="400"/>
      <c r="E135" s="400"/>
      <c r="F135" s="400"/>
      <c r="G135" s="400"/>
      <c r="H135" s="401"/>
      <c r="I135" s="400"/>
      <c r="J135" s="401"/>
    </row>
    <row r="136" s="341" customFormat="1" ht="24" customHeight="1" spans="1:10">
      <c r="A136" s="393">
        <v>20123</v>
      </c>
      <c r="B136" s="394">
        <f t="shared" si="30"/>
        <v>5</v>
      </c>
      <c r="C136" s="395" t="s">
        <v>136</v>
      </c>
      <c r="D136" s="396">
        <f t="shared" ref="D136:G136" si="42">SUM(D137:D142)</f>
        <v>9650</v>
      </c>
      <c r="E136" s="396">
        <f t="shared" si="42"/>
        <v>0</v>
      </c>
      <c r="F136" s="396">
        <f t="shared" si="42"/>
        <v>1000000</v>
      </c>
      <c r="G136" s="396">
        <f t="shared" si="42"/>
        <v>101089.5</v>
      </c>
      <c r="H136" s="397">
        <f t="shared" ref="H136:H140" si="43">G136/F136</f>
        <v>0.1010895</v>
      </c>
      <c r="I136" s="396">
        <f t="shared" ref="I135:I198" si="44">G136-D136</f>
        <v>91439.5</v>
      </c>
      <c r="J136" s="397">
        <f t="shared" ref="J136:J140" si="45">I136/D136</f>
        <v>9.47559585492228</v>
      </c>
    </row>
    <row r="137" s="341" customFormat="1" ht="24" hidden="1" customHeight="1" spans="1:10">
      <c r="A137" s="398">
        <v>2012301</v>
      </c>
      <c r="B137" s="399">
        <f t="shared" ref="B137:B200" si="46">LEN(A137)</f>
        <v>7</v>
      </c>
      <c r="C137" s="6" t="s">
        <v>57</v>
      </c>
      <c r="D137" s="400"/>
      <c r="E137" s="400"/>
      <c r="F137" s="400"/>
      <c r="G137" s="400"/>
      <c r="H137" s="401"/>
      <c r="I137" s="400"/>
      <c r="J137" s="401"/>
    </row>
    <row r="138" s="341" customFormat="1" ht="24" customHeight="1" spans="1:10">
      <c r="A138" s="398">
        <v>2012302</v>
      </c>
      <c r="B138" s="399">
        <f t="shared" si="46"/>
        <v>7</v>
      </c>
      <c r="C138" s="6" t="s">
        <v>58</v>
      </c>
      <c r="D138" s="400">
        <v>9650</v>
      </c>
      <c r="E138" s="400"/>
      <c r="F138" s="400"/>
      <c r="G138" s="400">
        <v>0</v>
      </c>
      <c r="H138" s="401"/>
      <c r="I138" s="400">
        <f t="shared" si="44"/>
        <v>-9650</v>
      </c>
      <c r="J138" s="401">
        <f t="shared" si="45"/>
        <v>-1</v>
      </c>
    </row>
    <row r="139" s="341" customFormat="1" ht="24" hidden="1" customHeight="1" spans="1:10">
      <c r="A139" s="398">
        <v>2012303</v>
      </c>
      <c r="B139" s="399">
        <f t="shared" si="46"/>
        <v>7</v>
      </c>
      <c r="C139" s="6" t="s">
        <v>59</v>
      </c>
      <c r="D139" s="400"/>
      <c r="E139" s="400"/>
      <c r="F139" s="400"/>
      <c r="G139" s="400"/>
      <c r="H139" s="401"/>
      <c r="I139" s="400"/>
      <c r="J139" s="401"/>
    </row>
    <row r="140" s="341" customFormat="1" ht="24" customHeight="1" spans="1:10">
      <c r="A140" s="398">
        <v>2012304</v>
      </c>
      <c r="B140" s="399">
        <f t="shared" si="46"/>
        <v>7</v>
      </c>
      <c r="C140" s="6" t="s">
        <v>137</v>
      </c>
      <c r="D140" s="400"/>
      <c r="E140" s="400"/>
      <c r="F140" s="400">
        <v>1000000</v>
      </c>
      <c r="G140" s="400">
        <v>101089.5</v>
      </c>
      <c r="H140" s="401">
        <f t="shared" si="43"/>
        <v>0.1010895</v>
      </c>
      <c r="I140" s="400">
        <f t="shared" si="44"/>
        <v>101089.5</v>
      </c>
      <c r="J140" s="401"/>
    </row>
    <row r="141" s="341" customFormat="1" ht="24" hidden="1" customHeight="1" spans="1:10">
      <c r="A141" s="398">
        <v>2012350</v>
      </c>
      <c r="B141" s="399">
        <f t="shared" si="46"/>
        <v>7</v>
      </c>
      <c r="C141" s="6" t="s">
        <v>66</v>
      </c>
      <c r="D141" s="400"/>
      <c r="E141" s="400"/>
      <c r="F141" s="400"/>
      <c r="G141" s="400"/>
      <c r="H141" s="401"/>
      <c r="I141" s="400"/>
      <c r="J141" s="401"/>
    </row>
    <row r="142" s="341" customFormat="1" ht="24" hidden="1" customHeight="1" spans="1:10">
      <c r="A142" s="398">
        <v>2012399</v>
      </c>
      <c r="B142" s="399">
        <f t="shared" si="46"/>
        <v>7</v>
      </c>
      <c r="C142" s="6" t="s">
        <v>138</v>
      </c>
      <c r="D142" s="400"/>
      <c r="E142" s="400"/>
      <c r="F142" s="400"/>
      <c r="G142" s="400"/>
      <c r="H142" s="401"/>
      <c r="I142" s="400"/>
      <c r="J142" s="401"/>
    </row>
    <row r="143" s="341" customFormat="1" ht="24" hidden="1" customHeight="1" spans="1:10">
      <c r="A143" s="393">
        <v>20125</v>
      </c>
      <c r="B143" s="394">
        <f t="shared" si="46"/>
        <v>5</v>
      </c>
      <c r="C143" s="395" t="s">
        <v>139</v>
      </c>
      <c r="D143" s="396"/>
      <c r="E143" s="396"/>
      <c r="F143" s="396"/>
      <c r="G143" s="396"/>
      <c r="H143" s="397"/>
      <c r="I143" s="396"/>
      <c r="J143" s="397"/>
    </row>
    <row r="144" s="341" customFormat="1" ht="24" hidden="1" customHeight="1" spans="1:10">
      <c r="A144" s="398">
        <v>2012501</v>
      </c>
      <c r="B144" s="399">
        <f t="shared" si="46"/>
        <v>7</v>
      </c>
      <c r="C144" s="6" t="s">
        <v>57</v>
      </c>
      <c r="D144" s="400"/>
      <c r="E144" s="400"/>
      <c r="F144" s="400"/>
      <c r="G144" s="400"/>
      <c r="H144" s="401"/>
      <c r="I144" s="400"/>
      <c r="J144" s="401"/>
    </row>
    <row r="145" s="341" customFormat="1" ht="24" hidden="1" customHeight="1" spans="1:10">
      <c r="A145" s="398">
        <v>2012502</v>
      </c>
      <c r="B145" s="399">
        <f t="shared" si="46"/>
        <v>7</v>
      </c>
      <c r="C145" s="6" t="s">
        <v>58</v>
      </c>
      <c r="D145" s="400"/>
      <c r="E145" s="400"/>
      <c r="F145" s="400"/>
      <c r="G145" s="400"/>
      <c r="H145" s="401"/>
      <c r="I145" s="400"/>
      <c r="J145" s="401"/>
    </row>
    <row r="146" s="341" customFormat="1" ht="24" hidden="1" customHeight="1" spans="1:10">
      <c r="A146" s="398">
        <v>2012503</v>
      </c>
      <c r="B146" s="399">
        <f t="shared" si="46"/>
        <v>7</v>
      </c>
      <c r="C146" s="6" t="s">
        <v>59</v>
      </c>
      <c r="D146" s="400"/>
      <c r="E146" s="400"/>
      <c r="F146" s="400"/>
      <c r="G146" s="400"/>
      <c r="H146" s="401"/>
      <c r="I146" s="400"/>
      <c r="J146" s="401"/>
    </row>
    <row r="147" s="341" customFormat="1" ht="24" hidden="1" customHeight="1" spans="1:10">
      <c r="A147" s="398">
        <v>2012504</v>
      </c>
      <c r="B147" s="399">
        <f t="shared" si="46"/>
        <v>7</v>
      </c>
      <c r="C147" s="6" t="s">
        <v>140</v>
      </c>
      <c r="D147" s="400"/>
      <c r="E147" s="400"/>
      <c r="F147" s="400"/>
      <c r="G147" s="400"/>
      <c r="H147" s="401"/>
      <c r="I147" s="400"/>
      <c r="J147" s="401"/>
    </row>
    <row r="148" s="341" customFormat="1" ht="24" hidden="1" customHeight="1" spans="1:10">
      <c r="A148" s="398">
        <v>2012505</v>
      </c>
      <c r="B148" s="399">
        <f t="shared" si="46"/>
        <v>7</v>
      </c>
      <c r="C148" s="6" t="s">
        <v>141</v>
      </c>
      <c r="D148" s="400"/>
      <c r="E148" s="400"/>
      <c r="F148" s="400"/>
      <c r="G148" s="400"/>
      <c r="H148" s="401"/>
      <c r="I148" s="400"/>
      <c r="J148" s="401"/>
    </row>
    <row r="149" s="341" customFormat="1" ht="24" hidden="1" customHeight="1" spans="1:10">
      <c r="A149" s="398">
        <v>2012550</v>
      </c>
      <c r="B149" s="399">
        <f t="shared" si="46"/>
        <v>7</v>
      </c>
      <c r="C149" s="6" t="s">
        <v>66</v>
      </c>
      <c r="D149" s="400"/>
      <c r="E149" s="400"/>
      <c r="F149" s="400"/>
      <c r="G149" s="400"/>
      <c r="H149" s="401"/>
      <c r="I149" s="400"/>
      <c r="J149" s="401"/>
    </row>
    <row r="150" s="341" customFormat="1" ht="24" hidden="1" customHeight="1" spans="1:10">
      <c r="A150" s="398">
        <v>2012599</v>
      </c>
      <c r="B150" s="399">
        <f t="shared" si="46"/>
        <v>7</v>
      </c>
      <c r="C150" s="6" t="s">
        <v>142</v>
      </c>
      <c r="D150" s="400"/>
      <c r="E150" s="400"/>
      <c r="F150" s="400"/>
      <c r="G150" s="400"/>
      <c r="H150" s="401"/>
      <c r="I150" s="400"/>
      <c r="J150" s="401"/>
    </row>
    <row r="151" s="341" customFormat="1" ht="24" customHeight="1" spans="1:10">
      <c r="A151" s="393">
        <v>20126</v>
      </c>
      <c r="B151" s="394">
        <f t="shared" si="46"/>
        <v>5</v>
      </c>
      <c r="C151" s="395" t="s">
        <v>143</v>
      </c>
      <c r="D151" s="396">
        <f t="shared" ref="D151:G151" si="47">SUM(D152:D156)</f>
        <v>637545.29</v>
      </c>
      <c r="E151" s="396">
        <f t="shared" si="47"/>
        <v>440299.04</v>
      </c>
      <c r="F151" s="396">
        <f t="shared" si="47"/>
        <v>618669.04</v>
      </c>
      <c r="G151" s="396">
        <f t="shared" si="47"/>
        <v>772995.45</v>
      </c>
      <c r="H151" s="397">
        <f t="shared" ref="H151:H155" si="48">G151/F151</f>
        <v>1.24944905922559</v>
      </c>
      <c r="I151" s="396">
        <f t="shared" si="44"/>
        <v>135450.16</v>
      </c>
      <c r="J151" s="397">
        <f>I151/D151</f>
        <v>0.212455745692984</v>
      </c>
    </row>
    <row r="152" s="341" customFormat="1" ht="24" customHeight="1" spans="1:10">
      <c r="A152" s="398">
        <v>2012601</v>
      </c>
      <c r="B152" s="399">
        <f t="shared" si="46"/>
        <v>7</v>
      </c>
      <c r="C152" s="6" t="s">
        <v>57</v>
      </c>
      <c r="D152" s="400">
        <v>516319.19</v>
      </c>
      <c r="E152" s="400">
        <v>440299.04</v>
      </c>
      <c r="F152" s="400">
        <v>449299.04</v>
      </c>
      <c r="G152" s="400">
        <v>672877.25</v>
      </c>
      <c r="H152" s="401">
        <f t="shared" si="48"/>
        <v>1.49761559695298</v>
      </c>
      <c r="I152" s="400">
        <f t="shared" si="44"/>
        <v>156558.06</v>
      </c>
      <c r="J152" s="401">
        <f>I152/D152</f>
        <v>0.303219525890564</v>
      </c>
    </row>
    <row r="153" s="341" customFormat="1" ht="24" hidden="1" customHeight="1" spans="1:10">
      <c r="A153" s="398">
        <v>2012602</v>
      </c>
      <c r="B153" s="399">
        <f t="shared" si="46"/>
        <v>7</v>
      </c>
      <c r="C153" s="6" t="s">
        <v>58</v>
      </c>
      <c r="D153" s="400"/>
      <c r="E153" s="400"/>
      <c r="F153" s="400"/>
      <c r="G153" s="400"/>
      <c r="H153" s="401"/>
      <c r="I153" s="400"/>
      <c r="J153" s="401"/>
    </row>
    <row r="154" s="341" customFormat="1" ht="24" hidden="1" customHeight="1" spans="1:10">
      <c r="A154" s="398">
        <v>2012603</v>
      </c>
      <c r="B154" s="399">
        <f t="shared" si="46"/>
        <v>7</v>
      </c>
      <c r="C154" s="6" t="s">
        <v>59</v>
      </c>
      <c r="D154" s="400"/>
      <c r="E154" s="400"/>
      <c r="F154" s="400"/>
      <c r="G154" s="400"/>
      <c r="H154" s="401"/>
      <c r="I154" s="400"/>
      <c r="J154" s="401"/>
    </row>
    <row r="155" s="341" customFormat="1" ht="24" customHeight="1" spans="1:10">
      <c r="A155" s="398">
        <v>2012604</v>
      </c>
      <c r="B155" s="399">
        <f t="shared" si="46"/>
        <v>7</v>
      </c>
      <c r="C155" s="6" t="s">
        <v>144</v>
      </c>
      <c r="D155" s="400">
        <v>121226.1</v>
      </c>
      <c r="E155" s="400">
        <v>0</v>
      </c>
      <c r="F155" s="400">
        <v>169370</v>
      </c>
      <c r="G155" s="400">
        <v>100118.2</v>
      </c>
      <c r="H155" s="401">
        <f t="shared" si="48"/>
        <v>0.591121213910374</v>
      </c>
      <c r="I155" s="400">
        <f t="shared" si="44"/>
        <v>-21107.9</v>
      </c>
      <c r="J155" s="401">
        <f t="shared" ref="J155:J159" si="49">I155/D155</f>
        <v>-0.17412009460009</v>
      </c>
    </row>
    <row r="156" s="341" customFormat="1" ht="24" hidden="1" customHeight="1" spans="1:10">
      <c r="A156" s="398">
        <v>2012699</v>
      </c>
      <c r="B156" s="399">
        <f t="shared" si="46"/>
        <v>7</v>
      </c>
      <c r="C156" s="6" t="s">
        <v>145</v>
      </c>
      <c r="D156" s="400"/>
      <c r="E156" s="400"/>
      <c r="F156" s="400"/>
      <c r="G156" s="400"/>
      <c r="H156" s="401"/>
      <c r="I156" s="400"/>
      <c r="J156" s="401"/>
    </row>
    <row r="157" s="341" customFormat="1" ht="24" customHeight="1" spans="1:10">
      <c r="A157" s="393">
        <v>20128</v>
      </c>
      <c r="B157" s="394">
        <f t="shared" si="46"/>
        <v>5</v>
      </c>
      <c r="C157" s="395" t="s">
        <v>146</v>
      </c>
      <c r="D157" s="396">
        <f t="shared" ref="D157:G157" si="50">SUM(D158:D163)</f>
        <v>313243.67</v>
      </c>
      <c r="E157" s="396">
        <f t="shared" si="50"/>
        <v>299375.04</v>
      </c>
      <c r="F157" s="396">
        <f t="shared" si="50"/>
        <v>305375.04</v>
      </c>
      <c r="G157" s="396">
        <f t="shared" si="50"/>
        <v>292097.52</v>
      </c>
      <c r="H157" s="397">
        <f t="shared" ref="H157:H159" si="51">G157/F157</f>
        <v>0.956520611507738</v>
      </c>
      <c r="I157" s="396">
        <f t="shared" si="44"/>
        <v>-21146.15</v>
      </c>
      <c r="J157" s="397">
        <f t="shared" si="49"/>
        <v>-0.0675070305490929</v>
      </c>
    </row>
    <row r="158" s="341" customFormat="1" ht="24" customHeight="1" spans="1:10">
      <c r="A158" s="398">
        <v>2012801</v>
      </c>
      <c r="B158" s="399">
        <f t="shared" si="46"/>
        <v>7</v>
      </c>
      <c r="C158" s="6" t="s">
        <v>57</v>
      </c>
      <c r="D158" s="400">
        <v>289910.67</v>
      </c>
      <c r="E158" s="400">
        <v>233363.04</v>
      </c>
      <c r="F158" s="400">
        <v>239363.04</v>
      </c>
      <c r="G158" s="400">
        <v>216085.52</v>
      </c>
      <c r="H158" s="401">
        <f t="shared" si="51"/>
        <v>0.902752237772381</v>
      </c>
      <c r="I158" s="400">
        <f t="shared" si="44"/>
        <v>-73825.15</v>
      </c>
      <c r="J158" s="401">
        <f t="shared" si="49"/>
        <v>-0.254647923099898</v>
      </c>
    </row>
    <row r="159" s="341" customFormat="1" ht="24" customHeight="1" spans="1:10">
      <c r="A159" s="398">
        <v>2012802</v>
      </c>
      <c r="B159" s="399">
        <f t="shared" si="46"/>
        <v>7</v>
      </c>
      <c r="C159" s="6" t="s">
        <v>58</v>
      </c>
      <c r="D159" s="400">
        <v>23333</v>
      </c>
      <c r="E159" s="400">
        <v>66012</v>
      </c>
      <c r="F159" s="400">
        <v>66012</v>
      </c>
      <c r="G159" s="400">
        <v>76012</v>
      </c>
      <c r="H159" s="401">
        <f t="shared" si="51"/>
        <v>1.15148760831364</v>
      </c>
      <c r="I159" s="400">
        <f t="shared" si="44"/>
        <v>52679</v>
      </c>
      <c r="J159" s="401">
        <f t="shared" si="49"/>
        <v>2.25770368148116</v>
      </c>
    </row>
    <row r="160" s="341" customFormat="1" ht="24" hidden="1" customHeight="1" spans="1:10">
      <c r="A160" s="398">
        <v>2012803</v>
      </c>
      <c r="B160" s="399">
        <f t="shared" si="46"/>
        <v>7</v>
      </c>
      <c r="C160" s="6" t="s">
        <v>59</v>
      </c>
      <c r="D160" s="400"/>
      <c r="E160" s="400"/>
      <c r="F160" s="400"/>
      <c r="G160" s="400"/>
      <c r="H160" s="401"/>
      <c r="I160" s="400"/>
      <c r="J160" s="401"/>
    </row>
    <row r="161" s="341" customFormat="1" ht="24" hidden="1" customHeight="1" spans="1:10">
      <c r="A161" s="398">
        <v>2012804</v>
      </c>
      <c r="B161" s="399">
        <f t="shared" si="46"/>
        <v>7</v>
      </c>
      <c r="C161" s="6" t="s">
        <v>71</v>
      </c>
      <c r="D161" s="400"/>
      <c r="E161" s="400"/>
      <c r="F161" s="400"/>
      <c r="G161" s="400"/>
      <c r="H161" s="401"/>
      <c r="I161" s="400"/>
      <c r="J161" s="401"/>
    </row>
    <row r="162" s="341" customFormat="1" ht="24" hidden="1" customHeight="1" spans="1:10">
      <c r="A162" s="398">
        <v>2012850</v>
      </c>
      <c r="B162" s="399">
        <f t="shared" si="46"/>
        <v>7</v>
      </c>
      <c r="C162" s="6" t="s">
        <v>66</v>
      </c>
      <c r="D162" s="400"/>
      <c r="E162" s="400"/>
      <c r="F162" s="400"/>
      <c r="G162" s="400"/>
      <c r="H162" s="401"/>
      <c r="I162" s="400"/>
      <c r="J162" s="401"/>
    </row>
    <row r="163" s="341" customFormat="1" ht="24" hidden="1" customHeight="1" spans="1:10">
      <c r="A163" s="398">
        <v>2012899</v>
      </c>
      <c r="B163" s="399">
        <f t="shared" si="46"/>
        <v>7</v>
      </c>
      <c r="C163" s="6" t="s">
        <v>147</v>
      </c>
      <c r="D163" s="400"/>
      <c r="E163" s="400"/>
      <c r="F163" s="400"/>
      <c r="G163" s="400"/>
      <c r="H163" s="401"/>
      <c r="I163" s="400"/>
      <c r="J163" s="401"/>
    </row>
    <row r="164" s="341" customFormat="1" ht="24" customHeight="1" spans="1:10">
      <c r="A164" s="393">
        <v>20129</v>
      </c>
      <c r="B164" s="394">
        <f t="shared" si="46"/>
        <v>5</v>
      </c>
      <c r="C164" s="395" t="s">
        <v>148</v>
      </c>
      <c r="D164" s="396">
        <f t="shared" ref="D164:G164" si="52">SUM(D165:D170)</f>
        <v>1457144.09</v>
      </c>
      <c r="E164" s="396">
        <f t="shared" si="52"/>
        <v>4363939.18</v>
      </c>
      <c r="F164" s="396">
        <f t="shared" si="52"/>
        <v>5257012.73</v>
      </c>
      <c r="G164" s="396">
        <f t="shared" si="52"/>
        <v>5237521.91</v>
      </c>
      <c r="H164" s="397">
        <f t="shared" ref="H164:H166" si="53">G164/F164</f>
        <v>0.996292415293428</v>
      </c>
      <c r="I164" s="396">
        <f t="shared" si="44"/>
        <v>3780377.82</v>
      </c>
      <c r="J164" s="397">
        <f t="shared" ref="J164:J166" si="54">I164/D164</f>
        <v>2.59437474024961</v>
      </c>
    </row>
    <row r="165" s="341" customFormat="1" ht="24" customHeight="1" spans="1:10">
      <c r="A165" s="398">
        <v>2012901</v>
      </c>
      <c r="B165" s="399">
        <f t="shared" si="46"/>
        <v>7</v>
      </c>
      <c r="C165" s="6" t="s">
        <v>57</v>
      </c>
      <c r="D165" s="400">
        <v>1159085.55</v>
      </c>
      <c r="E165" s="400">
        <v>1202130.44</v>
      </c>
      <c r="F165" s="400">
        <v>1232143.61</v>
      </c>
      <c r="G165" s="400">
        <v>1359464.07</v>
      </c>
      <c r="H165" s="401">
        <f t="shared" si="53"/>
        <v>1.10333248410873</v>
      </c>
      <c r="I165" s="400">
        <f t="shared" si="44"/>
        <v>200378.52</v>
      </c>
      <c r="J165" s="401">
        <f t="shared" si="54"/>
        <v>0.172876385181404</v>
      </c>
    </row>
    <row r="166" s="341" customFormat="1" ht="24" customHeight="1" spans="1:10">
      <c r="A166" s="398">
        <v>2012902</v>
      </c>
      <c r="B166" s="399">
        <f t="shared" si="46"/>
        <v>7</v>
      </c>
      <c r="C166" s="6" t="s">
        <v>58</v>
      </c>
      <c r="D166" s="400">
        <v>76698.54</v>
      </c>
      <c r="E166" s="400">
        <v>14800</v>
      </c>
      <c r="F166" s="400">
        <v>27300</v>
      </c>
      <c r="G166" s="400">
        <v>12500</v>
      </c>
      <c r="H166" s="401">
        <f t="shared" si="53"/>
        <v>0.457875457875458</v>
      </c>
      <c r="I166" s="400">
        <f t="shared" si="44"/>
        <v>-64198.54</v>
      </c>
      <c r="J166" s="401">
        <f t="shared" si="54"/>
        <v>-0.837024277124441</v>
      </c>
    </row>
    <row r="167" s="341" customFormat="1" ht="24" hidden="1" customHeight="1" spans="1:10">
      <c r="A167" s="398">
        <v>2012903</v>
      </c>
      <c r="B167" s="399">
        <f t="shared" si="46"/>
        <v>7</v>
      </c>
      <c r="C167" s="6" t="s">
        <v>59</v>
      </c>
      <c r="D167" s="400"/>
      <c r="E167" s="400"/>
      <c r="F167" s="400"/>
      <c r="G167" s="400"/>
      <c r="H167" s="401"/>
      <c r="I167" s="400"/>
      <c r="J167" s="401"/>
    </row>
    <row r="168" s="341" customFormat="1" ht="24" customHeight="1" spans="1:10">
      <c r="A168" s="398">
        <v>2012906</v>
      </c>
      <c r="B168" s="399">
        <f t="shared" si="46"/>
        <v>7</v>
      </c>
      <c r="C168" s="415" t="s">
        <v>149</v>
      </c>
      <c r="D168" s="400"/>
      <c r="E168" s="400">
        <v>182273</v>
      </c>
      <c r="F168" s="400">
        <v>182273</v>
      </c>
      <c r="G168" s="400">
        <v>182273</v>
      </c>
      <c r="H168" s="401">
        <f>G168/F168</f>
        <v>1</v>
      </c>
      <c r="I168" s="400">
        <f t="shared" si="44"/>
        <v>182273</v>
      </c>
      <c r="J168" s="401"/>
    </row>
    <row r="169" s="341" customFormat="1" ht="24" hidden="1" customHeight="1" spans="1:10">
      <c r="A169" s="398">
        <v>2012950</v>
      </c>
      <c r="B169" s="399">
        <f t="shared" si="46"/>
        <v>7</v>
      </c>
      <c r="C169" s="6" t="s">
        <v>66</v>
      </c>
      <c r="D169" s="400"/>
      <c r="E169" s="400"/>
      <c r="F169" s="400"/>
      <c r="G169" s="400"/>
      <c r="H169" s="401"/>
      <c r="I169" s="400"/>
      <c r="J169" s="401"/>
    </row>
    <row r="170" s="341" customFormat="1" ht="24" customHeight="1" spans="1:10">
      <c r="A170" s="398">
        <v>2012999</v>
      </c>
      <c r="B170" s="399">
        <f t="shared" si="46"/>
        <v>7</v>
      </c>
      <c r="C170" s="6" t="s">
        <v>150</v>
      </c>
      <c r="D170" s="400">
        <v>221360</v>
      </c>
      <c r="E170" s="400">
        <v>2964735.74</v>
      </c>
      <c r="F170" s="400">
        <v>3815296.12</v>
      </c>
      <c r="G170" s="400">
        <v>3683284.84</v>
      </c>
      <c r="H170" s="401">
        <f t="shared" ref="H170:H173" si="55">G170/F170</f>
        <v>0.965399466817794</v>
      </c>
      <c r="I170" s="400">
        <f t="shared" si="44"/>
        <v>3461924.84</v>
      </c>
      <c r="J170" s="401">
        <f t="shared" ref="J168:J173" si="56">I170/D170</f>
        <v>15.6393424286231</v>
      </c>
    </row>
    <row r="171" s="341" customFormat="1" ht="24" customHeight="1" spans="1:10">
      <c r="A171" s="393">
        <v>20131</v>
      </c>
      <c r="B171" s="394">
        <f t="shared" si="46"/>
        <v>5</v>
      </c>
      <c r="C171" s="395" t="s">
        <v>151</v>
      </c>
      <c r="D171" s="396">
        <f t="shared" ref="D171:G171" si="57">SUM(D172:D177)</f>
        <v>17056028.34</v>
      </c>
      <c r="E171" s="396">
        <f t="shared" si="57"/>
        <v>24273422.65</v>
      </c>
      <c r="F171" s="396">
        <f t="shared" si="57"/>
        <v>33527300.57</v>
      </c>
      <c r="G171" s="396">
        <f t="shared" si="57"/>
        <v>27509504.49</v>
      </c>
      <c r="H171" s="397">
        <f t="shared" si="55"/>
        <v>0.820510569664392</v>
      </c>
      <c r="I171" s="396">
        <f t="shared" si="44"/>
        <v>10453476.15</v>
      </c>
      <c r="J171" s="397">
        <f t="shared" si="56"/>
        <v>0.612890406935147</v>
      </c>
    </row>
    <row r="172" s="341" customFormat="1" ht="24" customHeight="1" spans="1:10">
      <c r="A172" s="398">
        <v>2013101</v>
      </c>
      <c r="B172" s="399">
        <f t="shared" si="46"/>
        <v>7</v>
      </c>
      <c r="C172" s="6" t="s">
        <v>57</v>
      </c>
      <c r="D172" s="400">
        <v>1847162.44</v>
      </c>
      <c r="E172" s="400">
        <v>3370321.8</v>
      </c>
      <c r="F172" s="400">
        <v>4042590.19</v>
      </c>
      <c r="G172" s="400">
        <v>4017638.66</v>
      </c>
      <c r="H172" s="401">
        <f t="shared" si="55"/>
        <v>0.993827835910323</v>
      </c>
      <c r="I172" s="400">
        <f t="shared" si="44"/>
        <v>2170476.22</v>
      </c>
      <c r="J172" s="401">
        <f t="shared" si="56"/>
        <v>1.17503267335817</v>
      </c>
    </row>
    <row r="173" s="341" customFormat="1" ht="24" customHeight="1" spans="1:10">
      <c r="A173" s="398">
        <v>2013102</v>
      </c>
      <c r="B173" s="399">
        <f t="shared" si="46"/>
        <v>7</v>
      </c>
      <c r="C173" s="6" t="s">
        <v>58</v>
      </c>
      <c r="D173" s="400">
        <v>870744.78</v>
      </c>
      <c r="E173" s="400">
        <v>1413000</v>
      </c>
      <c r="F173" s="400">
        <v>9484385.69</v>
      </c>
      <c r="G173" s="400">
        <v>7053167.49</v>
      </c>
      <c r="H173" s="401">
        <f t="shared" si="55"/>
        <v>0.743660972943837</v>
      </c>
      <c r="I173" s="400">
        <f t="shared" si="44"/>
        <v>6182422.71</v>
      </c>
      <c r="J173" s="401">
        <f t="shared" si="56"/>
        <v>7.10015477784432</v>
      </c>
    </row>
    <row r="174" s="341" customFormat="1" ht="24" hidden="1" customHeight="1" spans="1:10">
      <c r="A174" s="398">
        <v>2013103</v>
      </c>
      <c r="B174" s="399">
        <f t="shared" si="46"/>
        <v>7</v>
      </c>
      <c r="C174" s="6" t="s">
        <v>59</v>
      </c>
      <c r="D174" s="400"/>
      <c r="E174" s="400"/>
      <c r="F174" s="400"/>
      <c r="G174" s="400"/>
      <c r="H174" s="401"/>
      <c r="I174" s="400"/>
      <c r="J174" s="401"/>
    </row>
    <row r="175" s="341" customFormat="1" ht="24" hidden="1" customHeight="1" spans="1:10">
      <c r="A175" s="398">
        <v>2013105</v>
      </c>
      <c r="B175" s="399">
        <f t="shared" si="46"/>
        <v>7</v>
      </c>
      <c r="C175" s="6" t="s">
        <v>152</v>
      </c>
      <c r="D175" s="400"/>
      <c r="E175" s="400"/>
      <c r="F175" s="400"/>
      <c r="G175" s="400"/>
      <c r="H175" s="401"/>
      <c r="I175" s="400"/>
      <c r="J175" s="401"/>
    </row>
    <row r="176" s="341" customFormat="1" ht="24" customHeight="1" spans="1:10">
      <c r="A176" s="398">
        <v>2013150</v>
      </c>
      <c r="B176" s="399">
        <f t="shared" si="46"/>
        <v>7</v>
      </c>
      <c r="C176" s="6" t="s">
        <v>66</v>
      </c>
      <c r="D176" s="400">
        <v>14338121.12</v>
      </c>
      <c r="E176" s="400">
        <v>19490100.85</v>
      </c>
      <c r="F176" s="400">
        <v>19981467.89</v>
      </c>
      <c r="G176" s="400">
        <v>16425598.34</v>
      </c>
      <c r="H176" s="401">
        <f t="shared" ref="H176:H180" si="58">G176/F176</f>
        <v>0.822041625291224</v>
      </c>
      <c r="I176" s="400">
        <f t="shared" si="44"/>
        <v>2087477.22</v>
      </c>
      <c r="J176" s="401">
        <f>I176/D176</f>
        <v>0.145589314145785</v>
      </c>
    </row>
    <row r="177" s="341" customFormat="1" ht="24" customHeight="1" spans="1:10">
      <c r="A177" s="398">
        <v>2013199</v>
      </c>
      <c r="B177" s="399">
        <f t="shared" si="46"/>
        <v>7</v>
      </c>
      <c r="C177" s="6" t="s">
        <v>153</v>
      </c>
      <c r="D177" s="400"/>
      <c r="E177" s="400"/>
      <c r="F177" s="400">
        <v>18856.8</v>
      </c>
      <c r="G177" s="400">
        <v>13100</v>
      </c>
      <c r="H177" s="401">
        <f t="shared" si="58"/>
        <v>0.69470960078062</v>
      </c>
      <c r="I177" s="400">
        <f t="shared" si="44"/>
        <v>13100</v>
      </c>
      <c r="J177" s="401"/>
    </row>
    <row r="178" s="341" customFormat="1" ht="24" customHeight="1" spans="1:10">
      <c r="A178" s="393">
        <v>20132</v>
      </c>
      <c r="B178" s="394">
        <f t="shared" si="46"/>
        <v>5</v>
      </c>
      <c r="C178" s="395" t="s">
        <v>154</v>
      </c>
      <c r="D178" s="396">
        <f t="shared" ref="D178:G178" si="59">SUM(D179:D184)</f>
        <v>4690456.71</v>
      </c>
      <c r="E178" s="396">
        <f t="shared" si="59"/>
        <v>13758331.06</v>
      </c>
      <c r="F178" s="396">
        <f t="shared" si="59"/>
        <v>16323687.56</v>
      </c>
      <c r="G178" s="396">
        <f t="shared" si="59"/>
        <v>13126008.45</v>
      </c>
      <c r="H178" s="397">
        <f t="shared" si="58"/>
        <v>0.804108042484489</v>
      </c>
      <c r="I178" s="396">
        <f t="shared" si="44"/>
        <v>8435551.74</v>
      </c>
      <c r="J178" s="397">
        <f t="shared" ref="J177:J180" si="60">I178/D178</f>
        <v>1.79844997226294</v>
      </c>
    </row>
    <row r="179" s="341" customFormat="1" ht="24" customHeight="1" spans="1:10">
      <c r="A179" s="398">
        <v>2013201</v>
      </c>
      <c r="B179" s="399">
        <f t="shared" si="46"/>
        <v>7</v>
      </c>
      <c r="C179" s="6" t="s">
        <v>57</v>
      </c>
      <c r="D179" s="400">
        <v>2179115.55</v>
      </c>
      <c r="E179" s="400">
        <v>10776283.92</v>
      </c>
      <c r="F179" s="400">
        <v>10808183.92</v>
      </c>
      <c r="G179" s="400">
        <v>9372934.36</v>
      </c>
      <c r="H179" s="401">
        <f t="shared" si="58"/>
        <v>0.867207148710326</v>
      </c>
      <c r="I179" s="400">
        <f t="shared" si="44"/>
        <v>7193818.81</v>
      </c>
      <c r="J179" s="401">
        <f t="shared" si="60"/>
        <v>3.30125624132231</v>
      </c>
    </row>
    <row r="180" s="341" customFormat="1" ht="24" customHeight="1" spans="1:10">
      <c r="A180" s="398">
        <v>2013202</v>
      </c>
      <c r="B180" s="399">
        <f t="shared" si="46"/>
        <v>7</v>
      </c>
      <c r="C180" s="6" t="s">
        <v>58</v>
      </c>
      <c r="D180" s="400">
        <v>2155832.86</v>
      </c>
      <c r="E180" s="400">
        <v>884400</v>
      </c>
      <c r="F180" s="400">
        <v>2149795.9</v>
      </c>
      <c r="G180" s="400">
        <v>1199780.08</v>
      </c>
      <c r="H180" s="401">
        <f t="shared" si="58"/>
        <v>0.558090226146584</v>
      </c>
      <c r="I180" s="400">
        <f t="shared" si="44"/>
        <v>-956052.78</v>
      </c>
      <c r="J180" s="401">
        <f t="shared" si="60"/>
        <v>-0.443472589057762</v>
      </c>
    </row>
    <row r="181" s="341" customFormat="1" ht="24" hidden="1" customHeight="1" spans="1:10">
      <c r="A181" s="416">
        <v>2013203</v>
      </c>
      <c r="B181" s="399">
        <f t="shared" si="46"/>
        <v>7</v>
      </c>
      <c r="C181" s="6" t="s">
        <v>59</v>
      </c>
      <c r="D181" s="400"/>
      <c r="E181" s="400"/>
      <c r="F181" s="400"/>
      <c r="G181" s="400"/>
      <c r="H181" s="401"/>
      <c r="I181" s="400"/>
      <c r="J181" s="401"/>
    </row>
    <row r="182" s="341" customFormat="1" ht="24" hidden="1" customHeight="1" spans="1:10">
      <c r="A182" s="398">
        <v>2013204</v>
      </c>
      <c r="B182" s="399">
        <f t="shared" si="46"/>
        <v>7</v>
      </c>
      <c r="C182" s="6" t="s">
        <v>155</v>
      </c>
      <c r="D182" s="400"/>
      <c r="E182" s="400"/>
      <c r="F182" s="400"/>
      <c r="G182" s="400"/>
      <c r="H182" s="401"/>
      <c r="I182" s="400"/>
      <c r="J182" s="401"/>
    </row>
    <row r="183" s="341" customFormat="1" ht="24" customHeight="1" spans="1:10">
      <c r="A183" s="398">
        <v>2013250</v>
      </c>
      <c r="B183" s="399">
        <f t="shared" si="46"/>
        <v>7</v>
      </c>
      <c r="C183" s="6" t="s">
        <v>66</v>
      </c>
      <c r="D183" s="400"/>
      <c r="E183" s="400">
        <v>10871.28</v>
      </c>
      <c r="F183" s="400">
        <v>10871.28</v>
      </c>
      <c r="G183" s="400">
        <v>0</v>
      </c>
      <c r="H183" s="401">
        <f>G183/F183</f>
        <v>0</v>
      </c>
      <c r="I183" s="400">
        <f>G183-D183</f>
        <v>0</v>
      </c>
      <c r="J183" s="401"/>
    </row>
    <row r="184" s="341" customFormat="1" ht="24" customHeight="1" spans="1:10">
      <c r="A184" s="398">
        <v>2013299</v>
      </c>
      <c r="B184" s="399">
        <f t="shared" si="46"/>
        <v>7</v>
      </c>
      <c r="C184" s="6" t="s">
        <v>156</v>
      </c>
      <c r="D184" s="400">
        <v>355508.3</v>
      </c>
      <c r="E184" s="400">
        <v>2086775.86</v>
      </c>
      <c r="F184" s="400">
        <v>3354836.46</v>
      </c>
      <c r="G184" s="400">
        <v>2553294.01</v>
      </c>
      <c r="H184" s="401">
        <f>G184/F184</f>
        <v>0.761078532573239</v>
      </c>
      <c r="I184" s="400">
        <f t="shared" si="44"/>
        <v>2197785.71</v>
      </c>
      <c r="J184" s="401">
        <f t="shared" ref="J183:J187" si="61">I184/D184</f>
        <v>6.18209394829882</v>
      </c>
    </row>
    <row r="185" s="341" customFormat="1" ht="24" customHeight="1" spans="1:10">
      <c r="A185" s="393">
        <v>20133</v>
      </c>
      <c r="B185" s="394">
        <f t="shared" si="46"/>
        <v>5</v>
      </c>
      <c r="C185" s="395" t="s">
        <v>157</v>
      </c>
      <c r="D185" s="396">
        <f t="shared" ref="D185:G185" si="62">SUM(D186:D191)</f>
        <v>2986429.93</v>
      </c>
      <c r="E185" s="396">
        <f t="shared" si="62"/>
        <v>2563465.86</v>
      </c>
      <c r="F185" s="396">
        <f t="shared" si="62"/>
        <v>3826725.86</v>
      </c>
      <c r="G185" s="396">
        <f t="shared" si="62"/>
        <v>3586474.54</v>
      </c>
      <c r="H185" s="397">
        <f t="shared" ref="H184:H187" si="63">G185/F185</f>
        <v>0.93721752516654</v>
      </c>
      <c r="I185" s="396">
        <f t="shared" si="44"/>
        <v>600044.61</v>
      </c>
      <c r="J185" s="397">
        <f t="shared" si="61"/>
        <v>0.200923719646756</v>
      </c>
    </row>
    <row r="186" s="341" customFormat="1" ht="24" customHeight="1" spans="1:10">
      <c r="A186" s="398">
        <v>2013301</v>
      </c>
      <c r="B186" s="399">
        <f t="shared" si="46"/>
        <v>7</v>
      </c>
      <c r="C186" s="6" t="s">
        <v>57</v>
      </c>
      <c r="D186" s="400">
        <v>1195416.51</v>
      </c>
      <c r="E186" s="400">
        <v>1072645.3</v>
      </c>
      <c r="F186" s="400">
        <v>1092427.3</v>
      </c>
      <c r="G186" s="400">
        <v>1216727.35</v>
      </c>
      <c r="H186" s="401">
        <f t="shared" si="63"/>
        <v>1.11378336114449</v>
      </c>
      <c r="I186" s="400">
        <f t="shared" si="44"/>
        <v>21310.8400000001</v>
      </c>
      <c r="J186" s="401">
        <f t="shared" si="61"/>
        <v>0.0178271253757404</v>
      </c>
    </row>
    <row r="187" s="341" customFormat="1" ht="24" customHeight="1" spans="1:10">
      <c r="A187" s="398">
        <v>2013302</v>
      </c>
      <c r="B187" s="399">
        <f t="shared" si="46"/>
        <v>7</v>
      </c>
      <c r="C187" s="6" t="s">
        <v>58</v>
      </c>
      <c r="D187" s="400">
        <v>442798.5</v>
      </c>
      <c r="E187" s="400"/>
      <c r="F187" s="400">
        <v>1017800</v>
      </c>
      <c r="G187" s="400">
        <v>921251.33</v>
      </c>
      <c r="H187" s="401">
        <f t="shared" si="63"/>
        <v>0.90513984083317</v>
      </c>
      <c r="I187" s="400">
        <f t="shared" si="44"/>
        <v>478452.83</v>
      </c>
      <c r="J187" s="401">
        <f t="shared" si="61"/>
        <v>1.08052043988406</v>
      </c>
    </row>
    <row r="188" s="341" customFormat="1" ht="24" hidden="1" customHeight="1" spans="1:10">
      <c r="A188" s="398">
        <v>2013303</v>
      </c>
      <c r="B188" s="399">
        <f t="shared" si="46"/>
        <v>7</v>
      </c>
      <c r="C188" s="6" t="s">
        <v>59</v>
      </c>
      <c r="D188" s="400"/>
      <c r="E188" s="400"/>
      <c r="F188" s="400"/>
      <c r="G188" s="400"/>
      <c r="H188" s="401"/>
      <c r="I188" s="400"/>
      <c r="J188" s="401"/>
    </row>
    <row r="189" s="341" customFormat="1" ht="24" hidden="1" customHeight="1" spans="1:10">
      <c r="A189" s="398">
        <v>2013304</v>
      </c>
      <c r="B189" s="399">
        <f t="shared" si="46"/>
        <v>7</v>
      </c>
      <c r="C189" s="6" t="s">
        <v>158</v>
      </c>
      <c r="D189" s="400"/>
      <c r="E189" s="400"/>
      <c r="F189" s="400"/>
      <c r="G189" s="400"/>
      <c r="H189" s="401"/>
      <c r="I189" s="400"/>
      <c r="J189" s="401"/>
    </row>
    <row r="190" s="341" customFormat="1" ht="24" customHeight="1" spans="1:10">
      <c r="A190" s="398">
        <v>2013350</v>
      </c>
      <c r="B190" s="399">
        <f t="shared" si="46"/>
        <v>7</v>
      </c>
      <c r="C190" s="6" t="s">
        <v>66</v>
      </c>
      <c r="D190" s="400">
        <v>1348214.92</v>
      </c>
      <c r="E190" s="400">
        <v>1490820.56</v>
      </c>
      <c r="F190" s="400">
        <v>1716498.56</v>
      </c>
      <c r="G190" s="400">
        <v>1448495.86</v>
      </c>
      <c r="H190" s="401">
        <f t="shared" ref="H190:H194" si="64">G190/F190</f>
        <v>0.84386663278063</v>
      </c>
      <c r="I190" s="400">
        <f t="shared" si="44"/>
        <v>100280.94</v>
      </c>
      <c r="J190" s="401">
        <f t="shared" ref="J190:J194" si="65">I190/D190</f>
        <v>0.074380529774882</v>
      </c>
    </row>
    <row r="191" s="341" customFormat="1" ht="24" hidden="1" customHeight="1" spans="1:10">
      <c r="A191" s="398">
        <v>2013399</v>
      </c>
      <c r="B191" s="399">
        <f t="shared" si="46"/>
        <v>7</v>
      </c>
      <c r="C191" s="6" t="s">
        <v>159</v>
      </c>
      <c r="D191" s="400"/>
      <c r="E191" s="400"/>
      <c r="F191" s="400"/>
      <c r="G191" s="400"/>
      <c r="H191" s="401"/>
      <c r="I191" s="400"/>
      <c r="J191" s="401"/>
    </row>
    <row r="192" s="341" customFormat="1" ht="24" customHeight="1" spans="1:10">
      <c r="A192" s="393">
        <v>20134</v>
      </c>
      <c r="B192" s="394">
        <f t="shared" si="46"/>
        <v>5</v>
      </c>
      <c r="C192" s="395" t="s">
        <v>160</v>
      </c>
      <c r="D192" s="396">
        <f t="shared" ref="D192:G192" si="66">SUM(D193:D199)</f>
        <v>1148143.94</v>
      </c>
      <c r="E192" s="396">
        <f t="shared" si="66"/>
        <v>833389.8</v>
      </c>
      <c r="F192" s="396">
        <f t="shared" si="66"/>
        <v>1104889.7</v>
      </c>
      <c r="G192" s="396">
        <f t="shared" si="66"/>
        <v>1160715.59</v>
      </c>
      <c r="H192" s="397">
        <f t="shared" si="64"/>
        <v>1.05052621089689</v>
      </c>
      <c r="I192" s="396">
        <f t="shared" si="44"/>
        <v>12571.6499999999</v>
      </c>
      <c r="J192" s="397">
        <f t="shared" si="65"/>
        <v>0.0109495417447397</v>
      </c>
    </row>
    <row r="193" s="341" customFormat="1" ht="24" customHeight="1" spans="1:10">
      <c r="A193" s="398">
        <v>2013401</v>
      </c>
      <c r="B193" s="399">
        <f t="shared" si="46"/>
        <v>7</v>
      </c>
      <c r="C193" s="6" t="s">
        <v>57</v>
      </c>
      <c r="D193" s="400">
        <v>889022.44</v>
      </c>
      <c r="E193" s="400">
        <v>679413.8</v>
      </c>
      <c r="F193" s="400">
        <v>696113.8</v>
      </c>
      <c r="G193" s="400">
        <v>822739.87</v>
      </c>
      <c r="H193" s="401">
        <f t="shared" si="64"/>
        <v>1.18190426622773</v>
      </c>
      <c r="I193" s="400">
        <f t="shared" si="44"/>
        <v>-66282.5699999999</v>
      </c>
      <c r="J193" s="401">
        <f t="shared" si="65"/>
        <v>-0.074556689480189</v>
      </c>
    </row>
    <row r="194" s="341" customFormat="1" ht="24" customHeight="1" spans="1:10">
      <c r="A194" s="398">
        <v>2013402</v>
      </c>
      <c r="B194" s="399">
        <f t="shared" si="46"/>
        <v>7</v>
      </c>
      <c r="C194" s="6" t="s">
        <v>58</v>
      </c>
      <c r="D194" s="400">
        <v>179121.5</v>
      </c>
      <c r="E194" s="400">
        <v>143976</v>
      </c>
      <c r="F194" s="400">
        <v>368775.9</v>
      </c>
      <c r="G194" s="400">
        <v>327975.72</v>
      </c>
      <c r="H194" s="401">
        <f t="shared" si="64"/>
        <v>0.88936321489555</v>
      </c>
      <c r="I194" s="400">
        <f t="shared" si="44"/>
        <v>148854.22</v>
      </c>
      <c r="J194" s="401">
        <f t="shared" si="65"/>
        <v>0.831023746451431</v>
      </c>
    </row>
    <row r="195" s="341" customFormat="1" ht="24" hidden="1" customHeight="1" spans="1:10">
      <c r="A195" s="398">
        <v>2013403</v>
      </c>
      <c r="B195" s="399">
        <f t="shared" si="46"/>
        <v>7</v>
      </c>
      <c r="C195" s="6" t="s">
        <v>59</v>
      </c>
      <c r="D195" s="400"/>
      <c r="E195" s="400"/>
      <c r="F195" s="400"/>
      <c r="G195" s="400"/>
      <c r="H195" s="401"/>
      <c r="I195" s="400"/>
      <c r="J195" s="401"/>
    </row>
    <row r="196" s="343" customFormat="1" ht="24" customHeight="1" spans="1:10">
      <c r="A196" s="398">
        <v>2013404</v>
      </c>
      <c r="B196" s="399">
        <f t="shared" si="46"/>
        <v>7</v>
      </c>
      <c r="C196" s="6" t="s">
        <v>161</v>
      </c>
      <c r="D196" s="400">
        <v>80000</v>
      </c>
      <c r="E196" s="400"/>
      <c r="F196" s="400">
        <v>30000</v>
      </c>
      <c r="G196" s="400">
        <v>0</v>
      </c>
      <c r="H196" s="401">
        <f>G196/F196</f>
        <v>0</v>
      </c>
      <c r="I196" s="400">
        <f t="shared" si="44"/>
        <v>-80000</v>
      </c>
      <c r="J196" s="401">
        <f>I196/D196</f>
        <v>-1</v>
      </c>
    </row>
    <row r="197" s="341" customFormat="1" ht="24" customHeight="1" spans="1:10">
      <c r="A197" s="398">
        <v>2013405</v>
      </c>
      <c r="B197" s="399">
        <f t="shared" si="46"/>
        <v>7</v>
      </c>
      <c r="C197" s="6" t="s">
        <v>162</v>
      </c>
      <c r="D197" s="400"/>
      <c r="E197" s="400">
        <v>10000</v>
      </c>
      <c r="F197" s="400">
        <v>10000</v>
      </c>
      <c r="G197" s="400">
        <v>10000</v>
      </c>
      <c r="H197" s="401">
        <f>G197/F197</f>
        <v>1</v>
      </c>
      <c r="I197" s="400">
        <f t="shared" si="44"/>
        <v>10000</v>
      </c>
      <c r="J197" s="401"/>
    </row>
    <row r="198" s="341" customFormat="1" ht="24" hidden="1" customHeight="1" spans="1:10">
      <c r="A198" s="398">
        <v>2013450</v>
      </c>
      <c r="B198" s="399">
        <f t="shared" si="46"/>
        <v>7</v>
      </c>
      <c r="C198" s="6" t="s">
        <v>66</v>
      </c>
      <c r="D198" s="400"/>
      <c r="E198" s="400"/>
      <c r="F198" s="400"/>
      <c r="G198" s="400"/>
      <c r="H198" s="401"/>
      <c r="I198" s="400"/>
      <c r="J198" s="401"/>
    </row>
    <row r="199" s="343" customFormat="1" ht="24" hidden="1" customHeight="1" spans="1:10">
      <c r="A199" s="398">
        <v>2013499</v>
      </c>
      <c r="B199" s="399">
        <f t="shared" si="46"/>
        <v>7</v>
      </c>
      <c r="C199" s="6" t="s">
        <v>163</v>
      </c>
      <c r="D199" s="400"/>
      <c r="E199" s="400"/>
      <c r="F199" s="400"/>
      <c r="G199" s="400"/>
      <c r="H199" s="401"/>
      <c r="I199" s="400"/>
      <c r="J199" s="401"/>
    </row>
    <row r="200" s="341" customFormat="1" ht="24" hidden="1" customHeight="1" spans="1:10">
      <c r="A200" s="393">
        <v>20135</v>
      </c>
      <c r="B200" s="394">
        <f t="shared" si="46"/>
        <v>5</v>
      </c>
      <c r="C200" s="395" t="s">
        <v>164</v>
      </c>
      <c r="D200" s="396"/>
      <c r="E200" s="396"/>
      <c r="F200" s="396"/>
      <c r="G200" s="396"/>
      <c r="H200" s="397"/>
      <c r="I200" s="396"/>
      <c r="J200" s="397"/>
    </row>
    <row r="201" s="341" customFormat="1" ht="24" hidden="1" customHeight="1" spans="1:10">
      <c r="A201" s="398">
        <v>2013501</v>
      </c>
      <c r="B201" s="399">
        <f t="shared" ref="B201:B264" si="67">LEN(A201)</f>
        <v>7</v>
      </c>
      <c r="C201" s="6" t="s">
        <v>57</v>
      </c>
      <c r="D201" s="400"/>
      <c r="E201" s="400"/>
      <c r="F201" s="400"/>
      <c r="G201" s="400"/>
      <c r="H201" s="401"/>
      <c r="I201" s="400"/>
      <c r="J201" s="401"/>
    </row>
    <row r="202" s="341" customFormat="1" ht="24" hidden="1" customHeight="1" spans="1:10">
      <c r="A202" s="398">
        <v>2013502</v>
      </c>
      <c r="B202" s="399">
        <f t="shared" si="67"/>
        <v>7</v>
      </c>
      <c r="C202" s="6" t="s">
        <v>58</v>
      </c>
      <c r="D202" s="400"/>
      <c r="E202" s="400"/>
      <c r="F202" s="400"/>
      <c r="G202" s="400"/>
      <c r="H202" s="401"/>
      <c r="I202" s="400"/>
      <c r="J202" s="401"/>
    </row>
    <row r="203" s="341" customFormat="1" ht="24" hidden="1" customHeight="1" spans="1:10">
      <c r="A203" s="398">
        <v>2013503</v>
      </c>
      <c r="B203" s="399">
        <f t="shared" si="67"/>
        <v>7</v>
      </c>
      <c r="C203" s="6" t="s">
        <v>59</v>
      </c>
      <c r="D203" s="400"/>
      <c r="E203" s="400"/>
      <c r="F203" s="400"/>
      <c r="G203" s="400"/>
      <c r="H203" s="401"/>
      <c r="I203" s="400"/>
      <c r="J203" s="401"/>
    </row>
    <row r="204" s="341" customFormat="1" ht="24" hidden="1" customHeight="1" spans="1:10">
      <c r="A204" s="398">
        <v>2013550</v>
      </c>
      <c r="B204" s="399">
        <f t="shared" si="67"/>
        <v>7</v>
      </c>
      <c r="C204" s="6" t="s">
        <v>66</v>
      </c>
      <c r="D204" s="400"/>
      <c r="E204" s="400"/>
      <c r="F204" s="400"/>
      <c r="G204" s="400"/>
      <c r="H204" s="401"/>
      <c r="I204" s="400"/>
      <c r="J204" s="401"/>
    </row>
    <row r="205" s="341" customFormat="1" ht="24" hidden="1" customHeight="1" spans="1:10">
      <c r="A205" s="398">
        <v>2013599</v>
      </c>
      <c r="B205" s="399">
        <f t="shared" si="67"/>
        <v>7</v>
      </c>
      <c r="C205" s="6" t="s">
        <v>165</v>
      </c>
      <c r="D205" s="400"/>
      <c r="E205" s="400"/>
      <c r="F205" s="400"/>
      <c r="G205" s="400"/>
      <c r="H205" s="401"/>
      <c r="I205" s="400"/>
      <c r="J205" s="401"/>
    </row>
    <row r="206" s="341" customFormat="1" ht="24" customHeight="1" spans="1:10">
      <c r="A206" s="393">
        <v>20136</v>
      </c>
      <c r="B206" s="394">
        <f t="shared" si="67"/>
        <v>5</v>
      </c>
      <c r="C206" s="395" t="s">
        <v>166</v>
      </c>
      <c r="D206" s="396">
        <f t="shared" ref="D206:G206" si="68">SUM(D207:D211)</f>
        <v>6839824.96</v>
      </c>
      <c r="E206" s="396">
        <f t="shared" si="68"/>
        <v>2691213.52</v>
      </c>
      <c r="F206" s="396">
        <f t="shared" si="68"/>
        <v>61819527.19</v>
      </c>
      <c r="G206" s="396">
        <f t="shared" si="68"/>
        <v>60681307.66</v>
      </c>
      <c r="H206" s="397">
        <f t="shared" ref="H206:H208" si="69">G206/F206</f>
        <v>0.98158802595656</v>
      </c>
      <c r="I206" s="396">
        <f>G206-D206</f>
        <v>53841482.7</v>
      </c>
      <c r="J206" s="397">
        <f t="shared" ref="J206:J208" si="70">I206/D206</f>
        <v>7.87176324173068</v>
      </c>
    </row>
    <row r="207" s="341" customFormat="1" ht="24" customHeight="1" spans="1:10">
      <c r="A207" s="398">
        <v>2013601</v>
      </c>
      <c r="B207" s="399">
        <f t="shared" si="67"/>
        <v>7</v>
      </c>
      <c r="C207" s="6" t="s">
        <v>57</v>
      </c>
      <c r="D207" s="400">
        <v>4195197.3</v>
      </c>
      <c r="E207" s="400">
        <v>2529800.08</v>
      </c>
      <c r="F207" s="400">
        <v>2954316.08</v>
      </c>
      <c r="G207" s="400">
        <v>3443357.35</v>
      </c>
      <c r="H207" s="401">
        <f t="shared" si="69"/>
        <v>1.16553451179807</v>
      </c>
      <c r="I207" s="400">
        <f>G207-D207</f>
        <v>-751839.95</v>
      </c>
      <c r="J207" s="401">
        <f t="shared" si="70"/>
        <v>-0.179214443621042</v>
      </c>
    </row>
    <row r="208" s="341" customFormat="1" ht="24" customHeight="1" spans="1:10">
      <c r="A208" s="398">
        <v>2013602</v>
      </c>
      <c r="B208" s="399">
        <f t="shared" si="67"/>
        <v>7</v>
      </c>
      <c r="C208" s="6" t="s">
        <v>58</v>
      </c>
      <c r="D208" s="400">
        <v>1992362.47</v>
      </c>
      <c r="E208" s="400"/>
      <c r="F208" s="400">
        <v>2864293.59</v>
      </c>
      <c r="G208" s="400">
        <v>2095976.57</v>
      </c>
      <c r="H208" s="401">
        <f t="shared" si="69"/>
        <v>0.731760381448886</v>
      </c>
      <c r="I208" s="400">
        <f>G208-D208</f>
        <v>103614.1</v>
      </c>
      <c r="J208" s="401">
        <f t="shared" si="70"/>
        <v>0.0520056473458869</v>
      </c>
    </row>
    <row r="209" s="341" customFormat="1" ht="24" hidden="1" customHeight="1" spans="1:10">
      <c r="A209" s="398">
        <v>2013603</v>
      </c>
      <c r="B209" s="399">
        <f t="shared" si="67"/>
        <v>7</v>
      </c>
      <c r="C209" s="6" t="s">
        <v>59</v>
      </c>
      <c r="D209" s="400"/>
      <c r="E209" s="400"/>
      <c r="F209" s="400"/>
      <c r="G209" s="400"/>
      <c r="H209" s="401"/>
      <c r="I209" s="400"/>
      <c r="J209" s="401"/>
    </row>
    <row r="210" s="341" customFormat="1" ht="24" customHeight="1" spans="1:10">
      <c r="A210" s="398">
        <v>2013650</v>
      </c>
      <c r="B210" s="399">
        <f t="shared" si="67"/>
        <v>7</v>
      </c>
      <c r="C210" s="6" t="s">
        <v>66</v>
      </c>
      <c r="D210" s="400">
        <v>652265.19</v>
      </c>
      <c r="E210" s="400">
        <v>161413.44</v>
      </c>
      <c r="F210" s="400">
        <v>182859.84</v>
      </c>
      <c r="G210" s="400">
        <v>150971.6</v>
      </c>
      <c r="H210" s="401">
        <f>G210/F210</f>
        <v>0.825613759697045</v>
      </c>
      <c r="I210" s="400">
        <f>G210-D210</f>
        <v>-501293.59</v>
      </c>
      <c r="J210" s="401">
        <f>I210/D210</f>
        <v>-0.768542607647052</v>
      </c>
    </row>
    <row r="211" s="341" customFormat="1" ht="24" customHeight="1" spans="1:10">
      <c r="A211" s="398">
        <v>2013699</v>
      </c>
      <c r="B211" s="399">
        <f t="shared" si="67"/>
        <v>7</v>
      </c>
      <c r="C211" s="6" t="s">
        <v>167</v>
      </c>
      <c r="D211" s="400"/>
      <c r="E211" s="400"/>
      <c r="F211" s="400">
        <v>55818057.68</v>
      </c>
      <c r="G211" s="400">
        <v>54991002.14</v>
      </c>
      <c r="H211" s="401">
        <f>G211/F211</f>
        <v>0.985183011119064</v>
      </c>
      <c r="I211" s="400">
        <f>G211-D211</f>
        <v>54991002.14</v>
      </c>
      <c r="J211" s="401" t="e">
        <f>I211/D211</f>
        <v>#DIV/0!</v>
      </c>
    </row>
    <row r="212" s="341" customFormat="1" ht="24" hidden="1" customHeight="1" spans="1:10">
      <c r="A212" s="393">
        <v>20137</v>
      </c>
      <c r="B212" s="394">
        <f t="shared" si="67"/>
        <v>5</v>
      </c>
      <c r="C212" s="395" t="s">
        <v>168</v>
      </c>
      <c r="D212" s="396"/>
      <c r="E212" s="396"/>
      <c r="F212" s="396"/>
      <c r="G212" s="396"/>
      <c r="H212" s="397"/>
      <c r="I212" s="396"/>
      <c r="J212" s="397"/>
    </row>
    <row r="213" s="341" customFormat="1" ht="24" hidden="1" customHeight="1" spans="1:10">
      <c r="A213" s="398">
        <v>2013701</v>
      </c>
      <c r="B213" s="399">
        <f t="shared" si="67"/>
        <v>7</v>
      </c>
      <c r="C213" s="6" t="s">
        <v>169</v>
      </c>
      <c r="D213" s="400"/>
      <c r="E213" s="400"/>
      <c r="F213" s="400"/>
      <c r="G213" s="400"/>
      <c r="H213" s="401"/>
      <c r="I213" s="400"/>
      <c r="J213" s="401"/>
    </row>
    <row r="214" s="341" customFormat="1" ht="24" hidden="1" customHeight="1" spans="1:10">
      <c r="A214" s="398">
        <v>2013702</v>
      </c>
      <c r="B214" s="399">
        <f t="shared" si="67"/>
        <v>7</v>
      </c>
      <c r="C214" s="6" t="s">
        <v>170</v>
      </c>
      <c r="D214" s="400"/>
      <c r="E214" s="400"/>
      <c r="F214" s="400"/>
      <c r="G214" s="400"/>
      <c r="H214" s="401"/>
      <c r="I214" s="400"/>
      <c r="J214" s="401"/>
    </row>
    <row r="215" s="341" customFormat="1" ht="24" hidden="1" customHeight="1" spans="1:10">
      <c r="A215" s="398">
        <v>2013703</v>
      </c>
      <c r="B215" s="399">
        <f t="shared" si="67"/>
        <v>7</v>
      </c>
      <c r="C215" s="6" t="s">
        <v>171</v>
      </c>
      <c r="D215" s="400"/>
      <c r="E215" s="400"/>
      <c r="F215" s="400"/>
      <c r="G215" s="400"/>
      <c r="H215" s="401"/>
      <c r="I215" s="400"/>
      <c r="J215" s="401"/>
    </row>
    <row r="216" s="341" customFormat="1" ht="24" hidden="1" customHeight="1" spans="1:10">
      <c r="A216" s="398">
        <v>2013704</v>
      </c>
      <c r="B216" s="399">
        <f t="shared" si="67"/>
        <v>7</v>
      </c>
      <c r="C216" s="6" t="s">
        <v>172</v>
      </c>
      <c r="D216" s="400"/>
      <c r="E216" s="400"/>
      <c r="F216" s="400"/>
      <c r="G216" s="400"/>
      <c r="H216" s="401"/>
      <c r="I216" s="400"/>
      <c r="J216" s="401"/>
    </row>
    <row r="217" s="341" customFormat="1" ht="24" hidden="1" customHeight="1" spans="1:10">
      <c r="A217" s="398">
        <v>2013750</v>
      </c>
      <c r="B217" s="399">
        <f t="shared" si="67"/>
        <v>7</v>
      </c>
      <c r="C217" s="6" t="s">
        <v>173</v>
      </c>
      <c r="D217" s="400"/>
      <c r="E217" s="400"/>
      <c r="F217" s="400"/>
      <c r="G217" s="400"/>
      <c r="H217" s="401"/>
      <c r="I217" s="400"/>
      <c r="J217" s="401"/>
    </row>
    <row r="218" s="341" customFormat="1" ht="24" hidden="1" customHeight="1" spans="1:10">
      <c r="A218" s="398">
        <v>2013799</v>
      </c>
      <c r="B218" s="399">
        <f t="shared" si="67"/>
        <v>7</v>
      </c>
      <c r="C218" s="6" t="s">
        <v>174</v>
      </c>
      <c r="D218" s="400"/>
      <c r="E218" s="400"/>
      <c r="F218" s="400"/>
      <c r="G218" s="400"/>
      <c r="H218" s="401"/>
      <c r="I218" s="400"/>
      <c r="J218" s="401"/>
    </row>
    <row r="219" s="341" customFormat="1" ht="24" customHeight="1" spans="1:10">
      <c r="A219" s="417">
        <v>20138</v>
      </c>
      <c r="B219" s="394">
        <f t="shared" si="67"/>
        <v>5</v>
      </c>
      <c r="C219" s="417" t="s">
        <v>175</v>
      </c>
      <c r="D219" s="396">
        <f t="shared" ref="D219:G219" si="71">SUM(D220:D233)</f>
        <v>13469786.41</v>
      </c>
      <c r="E219" s="396">
        <f t="shared" si="71"/>
        <v>13018663.09</v>
      </c>
      <c r="F219" s="396">
        <f t="shared" si="71"/>
        <v>16006167.39</v>
      </c>
      <c r="G219" s="396">
        <f t="shared" si="71"/>
        <v>17192185.53</v>
      </c>
      <c r="H219" s="397">
        <f t="shared" ref="H219:H225" si="72">G219/F219</f>
        <v>1.07409757196098</v>
      </c>
      <c r="I219" s="396">
        <f>G219-D219</f>
        <v>3722399.12</v>
      </c>
      <c r="J219" s="397">
        <f t="shared" ref="J219:J221" si="73">I219/D219</f>
        <v>0.27635175545445</v>
      </c>
    </row>
    <row r="220" s="341" customFormat="1" ht="24" customHeight="1" spans="1:10">
      <c r="A220" s="418">
        <v>2013801</v>
      </c>
      <c r="B220" s="399">
        <f t="shared" si="67"/>
        <v>7</v>
      </c>
      <c r="C220" s="418" t="s">
        <v>169</v>
      </c>
      <c r="D220" s="400">
        <v>11982860.3</v>
      </c>
      <c r="E220" s="400">
        <v>12208663.09</v>
      </c>
      <c r="F220" s="400">
        <v>14370477.39</v>
      </c>
      <c r="G220" s="400">
        <v>16096090.43</v>
      </c>
      <c r="H220" s="401">
        <f t="shared" si="72"/>
        <v>1.12008042552579</v>
      </c>
      <c r="I220" s="400">
        <f>G220-D220</f>
        <v>4113230.13</v>
      </c>
      <c r="J220" s="401">
        <f t="shared" si="73"/>
        <v>0.343259457844134</v>
      </c>
    </row>
    <row r="221" s="341" customFormat="1" ht="24" hidden="1" customHeight="1" spans="1:10">
      <c r="A221" s="418">
        <v>2013802</v>
      </c>
      <c r="B221" s="399">
        <f t="shared" si="67"/>
        <v>7</v>
      </c>
      <c r="C221" s="418" t="s">
        <v>170</v>
      </c>
      <c r="D221" s="400"/>
      <c r="E221" s="400"/>
      <c r="F221" s="400"/>
      <c r="G221" s="400"/>
      <c r="H221" s="401"/>
      <c r="I221" s="400"/>
      <c r="J221" s="401"/>
    </row>
    <row r="222" s="341" customFormat="1" ht="24" hidden="1" customHeight="1" spans="1:10">
      <c r="A222" s="418">
        <v>2013803</v>
      </c>
      <c r="B222" s="399">
        <f t="shared" si="67"/>
        <v>7</v>
      </c>
      <c r="C222" s="418" t="s">
        <v>171</v>
      </c>
      <c r="D222" s="400"/>
      <c r="E222" s="400"/>
      <c r="F222" s="400"/>
      <c r="G222" s="400"/>
      <c r="H222" s="401"/>
      <c r="I222" s="400"/>
      <c r="J222" s="401"/>
    </row>
    <row r="223" s="341" customFormat="1" ht="24" customHeight="1" spans="1:10">
      <c r="A223" s="418">
        <v>2013804</v>
      </c>
      <c r="B223" s="399">
        <f t="shared" si="67"/>
        <v>7</v>
      </c>
      <c r="C223" s="418" t="s">
        <v>176</v>
      </c>
      <c r="D223" s="400">
        <v>7338.8</v>
      </c>
      <c r="E223" s="400"/>
      <c r="F223" s="400">
        <v>80932</v>
      </c>
      <c r="G223" s="400">
        <v>72921</v>
      </c>
      <c r="H223" s="401">
        <f t="shared" si="72"/>
        <v>0.901015667473929</v>
      </c>
      <c r="I223" s="400">
        <f>G223-D223</f>
        <v>65582.2</v>
      </c>
      <c r="J223" s="401">
        <f>I223/D223</f>
        <v>8.93636561835722</v>
      </c>
    </row>
    <row r="224" s="341" customFormat="1" ht="24" customHeight="1" spans="1:10">
      <c r="A224" s="418">
        <v>2013805</v>
      </c>
      <c r="B224" s="399">
        <f t="shared" si="67"/>
        <v>7</v>
      </c>
      <c r="C224" s="418" t="s">
        <v>177</v>
      </c>
      <c r="D224" s="400">
        <v>1818</v>
      </c>
      <c r="E224" s="400"/>
      <c r="F224" s="400"/>
      <c r="G224" s="400">
        <v>0</v>
      </c>
      <c r="H224" s="401"/>
      <c r="I224" s="400">
        <f>G224-D224</f>
        <v>-1818</v>
      </c>
      <c r="J224" s="401">
        <f>I224/D224</f>
        <v>-1</v>
      </c>
    </row>
    <row r="225" s="341" customFormat="1" ht="24" customHeight="1" spans="1:10">
      <c r="A225" s="418">
        <v>2013808</v>
      </c>
      <c r="B225" s="399">
        <f t="shared" si="67"/>
        <v>7</v>
      </c>
      <c r="C225" s="418" t="s">
        <v>178</v>
      </c>
      <c r="D225" s="400"/>
      <c r="E225" s="400"/>
      <c r="F225" s="400">
        <v>172608</v>
      </c>
      <c r="G225" s="400">
        <v>0</v>
      </c>
      <c r="H225" s="401">
        <f t="shared" si="72"/>
        <v>0</v>
      </c>
      <c r="I225" s="400">
        <f>G225-D225</f>
        <v>0</v>
      </c>
      <c r="J225" s="401"/>
    </row>
    <row r="226" s="341" customFormat="1" ht="24" hidden="1" customHeight="1" spans="1:10">
      <c r="A226" s="418">
        <v>2013810</v>
      </c>
      <c r="B226" s="399">
        <f t="shared" si="67"/>
        <v>7</v>
      </c>
      <c r="C226" s="418" t="s">
        <v>179</v>
      </c>
      <c r="D226" s="400"/>
      <c r="E226" s="400"/>
      <c r="F226" s="400"/>
      <c r="G226" s="400"/>
      <c r="H226" s="401"/>
      <c r="I226" s="400"/>
      <c r="J226" s="401"/>
    </row>
    <row r="227" s="341" customFormat="1" ht="24" hidden="1" customHeight="1" spans="1:10">
      <c r="A227" s="418">
        <v>2013812</v>
      </c>
      <c r="B227" s="399">
        <f t="shared" si="67"/>
        <v>7</v>
      </c>
      <c r="C227" s="418" t="s">
        <v>180</v>
      </c>
      <c r="D227" s="400"/>
      <c r="E227" s="400"/>
      <c r="F227" s="400"/>
      <c r="G227" s="400"/>
      <c r="H227" s="401"/>
      <c r="I227" s="400"/>
      <c r="J227" s="401"/>
    </row>
    <row r="228" s="341" customFormat="1" ht="24" hidden="1" customHeight="1" spans="1:10">
      <c r="A228" s="418">
        <v>2013813</v>
      </c>
      <c r="B228" s="399">
        <f t="shared" si="67"/>
        <v>7</v>
      </c>
      <c r="C228" s="418" t="s">
        <v>181</v>
      </c>
      <c r="D228" s="400"/>
      <c r="E228" s="400"/>
      <c r="F228" s="400"/>
      <c r="G228" s="400"/>
      <c r="H228" s="401"/>
      <c r="I228" s="400"/>
      <c r="J228" s="401"/>
    </row>
    <row r="229" s="341" customFormat="1" ht="24" hidden="1" customHeight="1" spans="1:10">
      <c r="A229" s="418">
        <v>2013814</v>
      </c>
      <c r="B229" s="399">
        <f t="shared" si="67"/>
        <v>7</v>
      </c>
      <c r="C229" s="418" t="s">
        <v>182</v>
      </c>
      <c r="D229" s="400"/>
      <c r="E229" s="400"/>
      <c r="F229" s="400"/>
      <c r="G229" s="400"/>
      <c r="H229" s="401"/>
      <c r="I229" s="400"/>
      <c r="J229" s="401"/>
    </row>
    <row r="230" s="341" customFormat="1" ht="24" customHeight="1" spans="1:10">
      <c r="A230" s="418">
        <v>2013815</v>
      </c>
      <c r="B230" s="399">
        <f t="shared" si="67"/>
        <v>7</v>
      </c>
      <c r="C230" s="418" t="s">
        <v>183</v>
      </c>
      <c r="D230" s="400">
        <v>4348</v>
      </c>
      <c r="E230" s="400"/>
      <c r="F230" s="400"/>
      <c r="G230" s="400">
        <v>0</v>
      </c>
      <c r="H230" s="401"/>
      <c r="I230" s="400">
        <f t="shared" ref="I229:I234" si="74">G230-D230</f>
        <v>-4348</v>
      </c>
      <c r="J230" s="401">
        <f t="shared" ref="J230:J234" si="75">I230/D230</f>
        <v>-1</v>
      </c>
    </row>
    <row r="231" s="341" customFormat="1" ht="24" customHeight="1" spans="1:10">
      <c r="A231" s="418">
        <v>2013816</v>
      </c>
      <c r="B231" s="399">
        <f t="shared" si="67"/>
        <v>7</v>
      </c>
      <c r="C231" s="418" t="s">
        <v>184</v>
      </c>
      <c r="D231" s="400">
        <v>47346.71</v>
      </c>
      <c r="E231" s="400">
        <v>610000</v>
      </c>
      <c r="F231" s="400">
        <v>610000</v>
      </c>
      <c r="G231" s="400">
        <v>458278</v>
      </c>
      <c r="H231" s="401">
        <f>G231/F231</f>
        <v>0.751275409836066</v>
      </c>
      <c r="I231" s="400">
        <f t="shared" si="74"/>
        <v>410931.29</v>
      </c>
      <c r="J231" s="401">
        <f t="shared" si="75"/>
        <v>8.6791941826581</v>
      </c>
    </row>
    <row r="232" s="341" customFormat="1" ht="24" hidden="1" customHeight="1" spans="1:10">
      <c r="A232" s="418">
        <v>2013850</v>
      </c>
      <c r="B232" s="399">
        <f t="shared" si="67"/>
        <v>7</v>
      </c>
      <c r="C232" s="418" t="s">
        <v>173</v>
      </c>
      <c r="D232" s="400"/>
      <c r="E232" s="400"/>
      <c r="F232" s="400"/>
      <c r="G232" s="400"/>
      <c r="H232" s="401"/>
      <c r="I232" s="400"/>
      <c r="J232" s="401"/>
    </row>
    <row r="233" s="341" customFormat="1" ht="24" customHeight="1" spans="1:10">
      <c r="A233" s="418">
        <v>2013899</v>
      </c>
      <c r="B233" s="399">
        <f t="shared" si="67"/>
        <v>7</v>
      </c>
      <c r="C233" s="418" t="s">
        <v>185</v>
      </c>
      <c r="D233" s="400">
        <v>1426074.6</v>
      </c>
      <c r="E233" s="400">
        <v>200000</v>
      </c>
      <c r="F233" s="400">
        <v>772150</v>
      </c>
      <c r="G233" s="400">
        <v>564896.1</v>
      </c>
      <c r="H233" s="401">
        <f>G233/F233</f>
        <v>0.731588551447258</v>
      </c>
      <c r="I233" s="400">
        <f t="shared" si="74"/>
        <v>-861178.5</v>
      </c>
      <c r="J233" s="401">
        <f t="shared" si="75"/>
        <v>-0.603880400085662</v>
      </c>
    </row>
    <row r="234" s="341" customFormat="1" ht="24" customHeight="1" spans="1:10">
      <c r="A234" s="393" t="s">
        <v>186</v>
      </c>
      <c r="B234" s="394">
        <f t="shared" si="67"/>
        <v>5</v>
      </c>
      <c r="C234" s="395" t="s">
        <v>187</v>
      </c>
      <c r="D234" s="396"/>
      <c r="E234" s="396">
        <f t="shared" ref="E234:H234" si="76">SUM(E235:E240)</f>
        <v>0</v>
      </c>
      <c r="F234" s="396">
        <f t="shared" si="76"/>
        <v>1697800</v>
      </c>
      <c r="G234" s="396">
        <f t="shared" si="76"/>
        <v>82614</v>
      </c>
      <c r="H234" s="419">
        <f t="shared" si="76"/>
        <v>0.0486594416303452</v>
      </c>
      <c r="I234" s="396">
        <f t="shared" si="74"/>
        <v>82614</v>
      </c>
      <c r="J234" s="397"/>
    </row>
    <row r="235" s="341" customFormat="1" ht="24" hidden="1" customHeight="1" spans="1:10">
      <c r="A235" s="418" t="s">
        <v>188</v>
      </c>
      <c r="B235" s="399">
        <f t="shared" si="67"/>
        <v>7</v>
      </c>
      <c r="C235" s="418" t="s">
        <v>57</v>
      </c>
      <c r="D235" s="400"/>
      <c r="E235" s="400"/>
      <c r="F235" s="400"/>
      <c r="G235" s="400"/>
      <c r="H235" s="401"/>
      <c r="I235" s="400"/>
      <c r="J235" s="401"/>
    </row>
    <row r="236" s="341" customFormat="1" ht="24" hidden="1" customHeight="1" spans="1:10">
      <c r="A236" s="418" t="s">
        <v>189</v>
      </c>
      <c r="B236" s="399">
        <f t="shared" si="67"/>
        <v>7</v>
      </c>
      <c r="C236" s="418" t="s">
        <v>58</v>
      </c>
      <c r="D236" s="400"/>
      <c r="E236" s="400"/>
      <c r="F236" s="400"/>
      <c r="G236" s="400"/>
      <c r="H236" s="401"/>
      <c r="I236" s="400"/>
      <c r="J236" s="401"/>
    </row>
    <row r="237" s="341" customFormat="1" ht="24" hidden="1" customHeight="1" spans="1:10">
      <c r="A237" s="418" t="s">
        <v>190</v>
      </c>
      <c r="B237" s="399">
        <f t="shared" si="67"/>
        <v>7</v>
      </c>
      <c r="C237" s="418" t="s">
        <v>59</v>
      </c>
      <c r="D237" s="400"/>
      <c r="E237" s="400"/>
      <c r="F237" s="400"/>
      <c r="G237" s="400"/>
      <c r="H237" s="401"/>
      <c r="I237" s="400"/>
      <c r="J237" s="401"/>
    </row>
    <row r="238" s="341" customFormat="1" ht="24" customHeight="1" spans="1:10">
      <c r="A238" s="418" t="s">
        <v>191</v>
      </c>
      <c r="B238" s="399">
        <f t="shared" si="67"/>
        <v>7</v>
      </c>
      <c r="C238" s="418" t="s">
        <v>152</v>
      </c>
      <c r="D238" s="400"/>
      <c r="E238" s="400"/>
      <c r="F238" s="400">
        <v>1697800</v>
      </c>
      <c r="G238" s="400">
        <v>82614</v>
      </c>
      <c r="H238" s="401">
        <f>G238/F238</f>
        <v>0.0486594416303452</v>
      </c>
      <c r="I238" s="400">
        <f>G238-D238</f>
        <v>82614</v>
      </c>
      <c r="J238" s="401"/>
    </row>
    <row r="239" s="341" customFormat="1" ht="24" hidden="1" customHeight="1" spans="1:10">
      <c r="A239" s="418" t="s">
        <v>192</v>
      </c>
      <c r="B239" s="399">
        <f t="shared" si="67"/>
        <v>7</v>
      </c>
      <c r="C239" s="418" t="s">
        <v>66</v>
      </c>
      <c r="D239" s="400"/>
      <c r="E239" s="400"/>
      <c r="F239" s="400"/>
      <c r="G239" s="400"/>
      <c r="H239" s="401"/>
      <c r="I239" s="400"/>
      <c r="J239" s="401"/>
    </row>
    <row r="240" s="341" customFormat="1" ht="24" hidden="1" customHeight="1" spans="1:10">
      <c r="A240" s="418" t="s">
        <v>193</v>
      </c>
      <c r="B240" s="399">
        <f t="shared" si="67"/>
        <v>7</v>
      </c>
      <c r="C240" s="418" t="s">
        <v>194</v>
      </c>
      <c r="D240" s="400"/>
      <c r="E240" s="400"/>
      <c r="F240" s="400"/>
      <c r="G240" s="400"/>
      <c r="H240" s="401"/>
      <c r="I240" s="400"/>
      <c r="J240" s="401"/>
    </row>
    <row r="241" s="341" customFormat="1" ht="24" customHeight="1" spans="1:10">
      <c r="A241" s="393" t="s">
        <v>195</v>
      </c>
      <c r="B241" s="394">
        <f t="shared" si="67"/>
        <v>5</v>
      </c>
      <c r="C241" s="395" t="s">
        <v>196</v>
      </c>
      <c r="D241" s="396"/>
      <c r="E241" s="396">
        <f t="shared" ref="E241:G241" si="77">SUM(E242:E246)</f>
        <v>0</v>
      </c>
      <c r="F241" s="396">
        <f t="shared" si="77"/>
        <v>337852.53</v>
      </c>
      <c r="G241" s="396">
        <f t="shared" si="77"/>
        <v>267414.5</v>
      </c>
      <c r="H241" s="419">
        <f>SUM(H242:H247)</f>
        <v>1.11539714604885</v>
      </c>
      <c r="I241" s="396">
        <f>G241-D241</f>
        <v>267414.5</v>
      </c>
      <c r="J241" s="397"/>
    </row>
    <row r="242" s="341" customFormat="1" ht="24" hidden="1" customHeight="1" spans="1:10">
      <c r="A242" s="418" t="s">
        <v>197</v>
      </c>
      <c r="B242" s="399">
        <f t="shared" si="67"/>
        <v>7</v>
      </c>
      <c r="C242" s="418" t="s">
        <v>57</v>
      </c>
      <c r="D242" s="400"/>
      <c r="E242" s="400"/>
      <c r="F242" s="400"/>
      <c r="G242" s="400"/>
      <c r="H242" s="401"/>
      <c r="I242" s="400"/>
      <c r="J242" s="401"/>
    </row>
    <row r="243" s="341" customFormat="1" ht="24" hidden="1" customHeight="1" spans="1:10">
      <c r="A243" s="418" t="s">
        <v>198</v>
      </c>
      <c r="B243" s="399">
        <f t="shared" si="67"/>
        <v>7</v>
      </c>
      <c r="C243" s="418" t="s">
        <v>58</v>
      </c>
      <c r="D243" s="400"/>
      <c r="E243" s="400"/>
      <c r="F243" s="400"/>
      <c r="G243" s="400"/>
      <c r="H243" s="401"/>
      <c r="I243" s="400"/>
      <c r="J243" s="401"/>
    </row>
    <row r="244" s="341" customFormat="1" ht="24" hidden="1" customHeight="1" spans="1:10">
      <c r="A244" s="418" t="s">
        <v>199</v>
      </c>
      <c r="B244" s="399">
        <f t="shared" si="67"/>
        <v>7</v>
      </c>
      <c r="C244" s="418" t="s">
        <v>59</v>
      </c>
      <c r="D244" s="400"/>
      <c r="E244" s="400"/>
      <c r="F244" s="400"/>
      <c r="G244" s="400"/>
      <c r="H244" s="401"/>
      <c r="I244" s="400"/>
      <c r="J244" s="401"/>
    </row>
    <row r="245" s="341" customFormat="1" ht="24" hidden="1" customHeight="1" spans="1:10">
      <c r="A245" s="418" t="s">
        <v>200</v>
      </c>
      <c r="B245" s="399">
        <f t="shared" si="67"/>
        <v>7</v>
      </c>
      <c r="C245" s="418" t="s">
        <v>201</v>
      </c>
      <c r="D245" s="400"/>
      <c r="E245" s="400"/>
      <c r="F245" s="400"/>
      <c r="G245" s="400"/>
      <c r="H245" s="401"/>
      <c r="I245" s="400"/>
      <c r="J245" s="401"/>
    </row>
    <row r="246" s="341" customFormat="1" ht="24" customHeight="1" spans="1:10">
      <c r="A246" s="418" t="s">
        <v>202</v>
      </c>
      <c r="B246" s="399">
        <f t="shared" si="67"/>
        <v>7</v>
      </c>
      <c r="C246" s="418" t="s">
        <v>203</v>
      </c>
      <c r="D246" s="400"/>
      <c r="E246" s="400"/>
      <c r="F246" s="400">
        <v>337852.53</v>
      </c>
      <c r="G246" s="400">
        <v>267414.5</v>
      </c>
      <c r="H246" s="401">
        <f>G246/F246</f>
        <v>0.791512498071274</v>
      </c>
      <c r="I246" s="400">
        <f>G246-D246</f>
        <v>267414.5</v>
      </c>
      <c r="J246" s="401"/>
    </row>
    <row r="247" s="341" customFormat="1" ht="24" customHeight="1" spans="1:10">
      <c r="A247" s="393">
        <v>20199</v>
      </c>
      <c r="B247" s="394">
        <f t="shared" si="67"/>
        <v>5</v>
      </c>
      <c r="C247" s="395" t="s">
        <v>204</v>
      </c>
      <c r="D247" s="396">
        <f t="shared" ref="D247:G247" si="78">SUM(D248:D249)</f>
        <v>135520</v>
      </c>
      <c r="E247" s="396">
        <f t="shared" si="78"/>
        <v>106000000</v>
      </c>
      <c r="F247" s="396">
        <f t="shared" si="78"/>
        <v>19531576.41</v>
      </c>
      <c r="G247" s="396">
        <f t="shared" si="78"/>
        <v>6325977.75</v>
      </c>
      <c r="H247" s="397">
        <f>G247/F247</f>
        <v>0.323884647977577</v>
      </c>
      <c r="I247" s="396">
        <f>G247-D247</f>
        <v>6190457.75</v>
      </c>
      <c r="J247" s="397">
        <f>I247/D247</f>
        <v>45.6792927243211</v>
      </c>
    </row>
    <row r="248" s="341" customFormat="1" ht="24" hidden="1" customHeight="1" spans="1:10">
      <c r="A248" s="398">
        <v>2019901</v>
      </c>
      <c r="B248" s="399">
        <f t="shared" si="67"/>
        <v>7</v>
      </c>
      <c r="C248" s="6" t="s">
        <v>205</v>
      </c>
      <c r="D248" s="400"/>
      <c r="E248" s="400"/>
      <c r="F248" s="400"/>
      <c r="G248" s="400"/>
      <c r="H248" s="401"/>
      <c r="I248" s="400"/>
      <c r="J248" s="401"/>
    </row>
    <row r="249" s="341" customFormat="1" ht="24" customHeight="1" spans="1:10">
      <c r="A249" s="398">
        <v>2019999</v>
      </c>
      <c r="B249" s="399">
        <f t="shared" si="67"/>
        <v>7</v>
      </c>
      <c r="C249" s="6" t="s">
        <v>206</v>
      </c>
      <c r="D249" s="400">
        <v>135520</v>
      </c>
      <c r="E249" s="400">
        <v>106000000</v>
      </c>
      <c r="F249" s="400">
        <v>19531576.41</v>
      </c>
      <c r="G249" s="400">
        <v>6325977.75</v>
      </c>
      <c r="H249" s="401">
        <f>G249/F249</f>
        <v>0.323884647977577</v>
      </c>
      <c r="I249" s="400">
        <f>G249-D249</f>
        <v>6190457.75</v>
      </c>
      <c r="J249" s="401">
        <f>I249/D249</f>
        <v>45.6792927243211</v>
      </c>
    </row>
    <row r="250" s="344" customFormat="1" ht="24" customHeight="1" spans="1:10">
      <c r="A250" s="387">
        <v>203</v>
      </c>
      <c r="B250" s="388">
        <f t="shared" si="67"/>
        <v>3</v>
      </c>
      <c r="C250" s="420" t="s">
        <v>207</v>
      </c>
      <c r="D250" s="421">
        <f t="shared" ref="D250:G250" si="79">D251+D255+D257+D259+D267</f>
        <v>2820262.54</v>
      </c>
      <c r="E250" s="421">
        <f t="shared" si="79"/>
        <v>0</v>
      </c>
      <c r="F250" s="421">
        <f t="shared" si="79"/>
        <v>791890</v>
      </c>
      <c r="G250" s="422">
        <f t="shared" si="79"/>
        <v>3430179.43</v>
      </c>
      <c r="H250" s="392">
        <f>G250/F250</f>
        <v>4.33163624998422</v>
      </c>
      <c r="I250" s="421">
        <f>G250-D250</f>
        <v>609916.89</v>
      </c>
      <c r="J250" s="392">
        <f>I250/D250</f>
        <v>0.216262451225552</v>
      </c>
    </row>
    <row r="251" s="344" customFormat="1" ht="24" hidden="1" customHeight="1" spans="1:10">
      <c r="A251" s="393">
        <v>20301</v>
      </c>
      <c r="B251" s="394">
        <f t="shared" si="67"/>
        <v>5</v>
      </c>
      <c r="C251" s="395" t="s">
        <v>208</v>
      </c>
      <c r="D251" s="396"/>
      <c r="E251" s="396"/>
      <c r="F251" s="396"/>
      <c r="G251" s="396"/>
      <c r="H251" s="397"/>
      <c r="I251" s="396"/>
      <c r="J251" s="397"/>
    </row>
    <row r="252" s="344" customFormat="1" ht="24" hidden="1" customHeight="1" spans="1:10">
      <c r="A252" s="398">
        <v>2030101</v>
      </c>
      <c r="B252" s="399">
        <f t="shared" si="67"/>
        <v>7</v>
      </c>
      <c r="C252" s="6" t="s">
        <v>209</v>
      </c>
      <c r="D252" s="400"/>
      <c r="E252" s="400"/>
      <c r="F252" s="400"/>
      <c r="G252" s="400"/>
      <c r="H252" s="401"/>
      <c r="I252" s="400"/>
      <c r="J252" s="401"/>
    </row>
    <row r="253" s="344" customFormat="1" ht="24" hidden="1" customHeight="1" spans="1:10">
      <c r="A253" s="398">
        <v>2030102</v>
      </c>
      <c r="B253" s="399">
        <f t="shared" si="67"/>
        <v>7</v>
      </c>
      <c r="C253" s="6" t="s">
        <v>210</v>
      </c>
      <c r="D253" s="400"/>
      <c r="E253" s="400"/>
      <c r="F253" s="400"/>
      <c r="G253" s="400"/>
      <c r="H253" s="401"/>
      <c r="I253" s="400"/>
      <c r="J253" s="401"/>
    </row>
    <row r="254" s="344" customFormat="1" ht="24" hidden="1" customHeight="1" spans="1:10">
      <c r="A254" s="398">
        <v>2030199</v>
      </c>
      <c r="B254" s="399">
        <f t="shared" si="67"/>
        <v>7</v>
      </c>
      <c r="C254" s="6" t="s">
        <v>211</v>
      </c>
      <c r="D254" s="400"/>
      <c r="E254" s="400"/>
      <c r="F254" s="400"/>
      <c r="G254" s="400"/>
      <c r="H254" s="401"/>
      <c r="I254" s="400"/>
      <c r="J254" s="401"/>
    </row>
    <row r="255" s="344" customFormat="1" ht="24" hidden="1" customHeight="1" spans="1:10">
      <c r="A255" s="393">
        <v>20304</v>
      </c>
      <c r="B255" s="394">
        <f t="shared" si="67"/>
        <v>5</v>
      </c>
      <c r="C255" s="395" t="s">
        <v>212</v>
      </c>
      <c r="D255" s="396"/>
      <c r="E255" s="396"/>
      <c r="F255" s="396"/>
      <c r="G255" s="396"/>
      <c r="H255" s="397"/>
      <c r="I255" s="396"/>
      <c r="J255" s="397"/>
    </row>
    <row r="256" s="344" customFormat="1" ht="24" hidden="1" customHeight="1" spans="1:10">
      <c r="A256" s="398">
        <v>2030401</v>
      </c>
      <c r="B256" s="399">
        <f t="shared" si="67"/>
        <v>7</v>
      </c>
      <c r="C256" s="6" t="s">
        <v>213</v>
      </c>
      <c r="D256" s="400"/>
      <c r="E256" s="400"/>
      <c r="F256" s="400"/>
      <c r="G256" s="400"/>
      <c r="H256" s="401"/>
      <c r="I256" s="400"/>
      <c r="J256" s="401"/>
    </row>
    <row r="257" s="344" customFormat="1" ht="24" hidden="1" customHeight="1" spans="1:10">
      <c r="A257" s="393">
        <v>20305</v>
      </c>
      <c r="B257" s="394">
        <f t="shared" si="67"/>
        <v>5</v>
      </c>
      <c r="C257" s="395" t="s">
        <v>214</v>
      </c>
      <c r="D257" s="396"/>
      <c r="E257" s="396"/>
      <c r="F257" s="396"/>
      <c r="G257" s="396"/>
      <c r="H257" s="397"/>
      <c r="I257" s="396"/>
      <c r="J257" s="397"/>
    </row>
    <row r="258" s="344" customFormat="1" ht="24" hidden="1" customHeight="1" spans="1:10">
      <c r="A258" s="398">
        <v>2030501</v>
      </c>
      <c r="B258" s="399">
        <f t="shared" si="67"/>
        <v>7</v>
      </c>
      <c r="C258" s="6" t="s">
        <v>215</v>
      </c>
      <c r="D258" s="400"/>
      <c r="E258" s="400"/>
      <c r="F258" s="400"/>
      <c r="G258" s="400"/>
      <c r="H258" s="401"/>
      <c r="I258" s="400"/>
      <c r="J258" s="401"/>
    </row>
    <row r="259" s="344" customFormat="1" ht="24" customHeight="1" spans="1:10">
      <c r="A259" s="393">
        <v>20306</v>
      </c>
      <c r="B259" s="394">
        <f t="shared" si="67"/>
        <v>5</v>
      </c>
      <c r="C259" s="395" t="s">
        <v>216</v>
      </c>
      <c r="D259" s="396">
        <f t="shared" ref="D259:G259" si="80">SUM(D260:D266)</f>
        <v>2820262.54</v>
      </c>
      <c r="E259" s="396"/>
      <c r="F259" s="396">
        <f t="shared" si="80"/>
        <v>791890</v>
      </c>
      <c r="G259" s="396">
        <f t="shared" si="80"/>
        <v>3430179.43</v>
      </c>
      <c r="H259" s="397">
        <f>G259/F259</f>
        <v>4.33163624998422</v>
      </c>
      <c r="I259" s="396">
        <f>G259-D259</f>
        <v>609916.89</v>
      </c>
      <c r="J259" s="397">
        <f>I259/D259</f>
        <v>0.216262451225552</v>
      </c>
    </row>
    <row r="260" s="344" customFormat="1" ht="24" hidden="1" customHeight="1" spans="1:10">
      <c r="A260" s="398">
        <v>2030601</v>
      </c>
      <c r="B260" s="399">
        <f t="shared" si="67"/>
        <v>7</v>
      </c>
      <c r="C260" s="6" t="s">
        <v>217</v>
      </c>
      <c r="D260" s="400"/>
      <c r="E260" s="400"/>
      <c r="F260" s="400"/>
      <c r="G260" s="400"/>
      <c r="H260" s="401"/>
      <c r="I260" s="400"/>
      <c r="J260" s="401"/>
    </row>
    <row r="261" s="344" customFormat="1" ht="24" hidden="1" customHeight="1" spans="1:10">
      <c r="A261" s="398">
        <v>2030602</v>
      </c>
      <c r="B261" s="399">
        <f t="shared" si="67"/>
        <v>7</v>
      </c>
      <c r="C261" s="6" t="s">
        <v>218</v>
      </c>
      <c r="D261" s="400"/>
      <c r="E261" s="400"/>
      <c r="F261" s="400"/>
      <c r="G261" s="400"/>
      <c r="H261" s="401"/>
      <c r="I261" s="400"/>
      <c r="J261" s="401"/>
    </row>
    <row r="262" s="344" customFormat="1" ht="24" hidden="1" customHeight="1" spans="1:10">
      <c r="A262" s="398">
        <v>2030603</v>
      </c>
      <c r="B262" s="399">
        <f t="shared" si="67"/>
        <v>7</v>
      </c>
      <c r="C262" s="6" t="s">
        <v>219</v>
      </c>
      <c r="D262" s="400"/>
      <c r="E262" s="400"/>
      <c r="F262" s="400"/>
      <c r="G262" s="400"/>
      <c r="H262" s="401"/>
      <c r="I262" s="400"/>
      <c r="J262" s="401"/>
    </row>
    <row r="263" s="344" customFormat="1" ht="24" hidden="1" customHeight="1" spans="1:10">
      <c r="A263" s="398">
        <v>2030604</v>
      </c>
      <c r="B263" s="399">
        <f t="shared" si="67"/>
        <v>7</v>
      </c>
      <c r="C263" s="6" t="s">
        <v>220</v>
      </c>
      <c r="D263" s="400"/>
      <c r="E263" s="400"/>
      <c r="F263" s="400"/>
      <c r="G263" s="400"/>
      <c r="H263" s="401"/>
      <c r="I263" s="400"/>
      <c r="J263" s="401"/>
    </row>
    <row r="264" s="344" customFormat="1" ht="24" customHeight="1" spans="1:10">
      <c r="A264" s="398">
        <v>2030607</v>
      </c>
      <c r="B264" s="399">
        <f t="shared" si="67"/>
        <v>7</v>
      </c>
      <c r="C264" s="6" t="s">
        <v>221</v>
      </c>
      <c r="D264" s="400">
        <v>2820262.54</v>
      </c>
      <c r="E264" s="400"/>
      <c r="F264" s="400">
        <v>791890</v>
      </c>
      <c r="G264" s="400">
        <v>3430179.43</v>
      </c>
      <c r="H264" s="401">
        <f>G264/F264</f>
        <v>4.33163624998422</v>
      </c>
      <c r="I264" s="400">
        <f>G264-D264</f>
        <v>609916.89</v>
      </c>
      <c r="J264" s="401">
        <f>I264/D264</f>
        <v>0.216262451225552</v>
      </c>
    </row>
    <row r="265" s="344" customFormat="1" ht="24" hidden="1" customHeight="1" spans="1:10">
      <c r="A265" s="398">
        <v>2030608</v>
      </c>
      <c r="B265" s="399">
        <f t="shared" ref="B265:B328" si="81">LEN(A265)</f>
        <v>7</v>
      </c>
      <c r="C265" s="6" t="s">
        <v>222</v>
      </c>
      <c r="D265" s="400"/>
      <c r="E265" s="400"/>
      <c r="F265" s="400"/>
      <c r="G265" s="400"/>
      <c r="H265" s="401"/>
      <c r="I265" s="400"/>
      <c r="J265" s="401"/>
    </row>
    <row r="266" s="344" customFormat="1" ht="24" hidden="1" customHeight="1" spans="1:10">
      <c r="A266" s="398">
        <v>2030699</v>
      </c>
      <c r="B266" s="399">
        <f t="shared" si="81"/>
        <v>7</v>
      </c>
      <c r="C266" s="6" t="s">
        <v>223</v>
      </c>
      <c r="D266" s="400"/>
      <c r="E266" s="400"/>
      <c r="F266" s="400"/>
      <c r="G266" s="400"/>
      <c r="H266" s="401"/>
      <c r="I266" s="400"/>
      <c r="J266" s="401"/>
    </row>
    <row r="267" s="344" customFormat="1" ht="24" hidden="1" customHeight="1" spans="1:10">
      <c r="A267" s="393">
        <v>20399</v>
      </c>
      <c r="B267" s="394">
        <f t="shared" si="81"/>
        <v>5</v>
      </c>
      <c r="C267" s="395" t="s">
        <v>224</v>
      </c>
      <c r="D267" s="396"/>
      <c r="E267" s="396"/>
      <c r="F267" s="396"/>
      <c r="G267" s="396"/>
      <c r="H267" s="397"/>
      <c r="I267" s="396"/>
      <c r="J267" s="397"/>
    </row>
    <row r="268" s="344" customFormat="1" ht="24" hidden="1" customHeight="1" spans="1:10">
      <c r="A268" s="398">
        <v>2039999</v>
      </c>
      <c r="B268" s="399">
        <f t="shared" si="81"/>
        <v>7</v>
      </c>
      <c r="C268" s="6" t="s">
        <v>225</v>
      </c>
      <c r="D268" s="400"/>
      <c r="E268" s="400"/>
      <c r="F268" s="400"/>
      <c r="G268" s="400"/>
      <c r="H268" s="401"/>
      <c r="I268" s="400"/>
      <c r="J268" s="401"/>
    </row>
    <row r="269" s="344" customFormat="1" ht="24" customHeight="1" spans="1:10">
      <c r="A269" s="387">
        <v>204</v>
      </c>
      <c r="B269" s="388">
        <f t="shared" si="81"/>
        <v>3</v>
      </c>
      <c r="C269" s="420" t="s">
        <v>226</v>
      </c>
      <c r="D269" s="421">
        <f t="shared" ref="D269:G269" si="82">D270+D273+D284+D291+D299+D308+D322+D332+D342+D350+D356</f>
        <v>5412658.46</v>
      </c>
      <c r="E269" s="421">
        <f t="shared" si="82"/>
        <v>7809232.6</v>
      </c>
      <c r="F269" s="421">
        <f t="shared" si="82"/>
        <v>7451236.96</v>
      </c>
      <c r="G269" s="421">
        <f t="shared" si="82"/>
        <v>14717876.3</v>
      </c>
      <c r="H269" s="392">
        <f>G269/F269</f>
        <v>1.9752259093368</v>
      </c>
      <c r="I269" s="421">
        <f>G269-D269</f>
        <v>9305217.84</v>
      </c>
      <c r="J269" s="392">
        <f>I269/D269</f>
        <v>1.71915850755527</v>
      </c>
    </row>
    <row r="270" s="344" customFormat="1" ht="24" hidden="1" customHeight="1" spans="1:10">
      <c r="A270" s="393">
        <v>20401</v>
      </c>
      <c r="B270" s="394">
        <f t="shared" si="81"/>
        <v>5</v>
      </c>
      <c r="C270" s="395" t="s">
        <v>227</v>
      </c>
      <c r="D270" s="396"/>
      <c r="E270" s="396"/>
      <c r="F270" s="396"/>
      <c r="G270" s="396"/>
      <c r="H270" s="397"/>
      <c r="I270" s="396"/>
      <c r="J270" s="397"/>
    </row>
    <row r="271" s="344" customFormat="1" ht="24" hidden="1" customHeight="1" spans="1:10">
      <c r="A271" s="398">
        <v>2040101</v>
      </c>
      <c r="B271" s="399">
        <f t="shared" si="81"/>
        <v>7</v>
      </c>
      <c r="C271" s="6" t="s">
        <v>228</v>
      </c>
      <c r="D271" s="400"/>
      <c r="E271" s="400"/>
      <c r="F271" s="400"/>
      <c r="G271" s="400"/>
      <c r="H271" s="401"/>
      <c r="I271" s="400"/>
      <c r="J271" s="401"/>
    </row>
    <row r="272" s="344" customFormat="1" ht="24" hidden="1" customHeight="1" spans="1:10">
      <c r="A272" s="398">
        <v>2040199</v>
      </c>
      <c r="B272" s="399">
        <f t="shared" si="81"/>
        <v>7</v>
      </c>
      <c r="C272" s="6" t="s">
        <v>229</v>
      </c>
      <c r="D272" s="400"/>
      <c r="E272" s="400"/>
      <c r="F272" s="400"/>
      <c r="G272" s="400"/>
      <c r="H272" s="401"/>
      <c r="I272" s="400"/>
      <c r="J272" s="401"/>
    </row>
    <row r="273" s="344" customFormat="1" ht="24" hidden="1" customHeight="1" spans="1:10">
      <c r="A273" s="393">
        <v>20402</v>
      </c>
      <c r="B273" s="394">
        <f t="shared" si="81"/>
        <v>5</v>
      </c>
      <c r="C273" s="395" t="s">
        <v>230</v>
      </c>
      <c r="D273" s="396"/>
      <c r="E273" s="396"/>
      <c r="F273" s="396"/>
      <c r="G273" s="396"/>
      <c r="H273" s="397"/>
      <c r="I273" s="396"/>
      <c r="J273" s="397"/>
    </row>
    <row r="274" s="344" customFormat="1" ht="24" hidden="1" customHeight="1" spans="1:10">
      <c r="A274" s="398">
        <v>2040201</v>
      </c>
      <c r="B274" s="399">
        <f t="shared" si="81"/>
        <v>7</v>
      </c>
      <c r="C274" s="6" t="s">
        <v>57</v>
      </c>
      <c r="D274" s="400"/>
      <c r="E274" s="400"/>
      <c r="F274" s="400"/>
      <c r="G274" s="400"/>
      <c r="H274" s="401"/>
      <c r="I274" s="400"/>
      <c r="J274" s="401"/>
    </row>
    <row r="275" s="344" customFormat="1" ht="24" hidden="1" customHeight="1" spans="1:10">
      <c r="A275" s="398">
        <v>2040202</v>
      </c>
      <c r="B275" s="399">
        <f t="shared" si="81"/>
        <v>7</v>
      </c>
      <c r="C275" s="6" t="s">
        <v>58</v>
      </c>
      <c r="D275" s="400"/>
      <c r="E275" s="400"/>
      <c r="F275" s="400"/>
      <c r="G275" s="400"/>
      <c r="H275" s="401"/>
      <c r="I275" s="400"/>
      <c r="J275" s="401"/>
    </row>
    <row r="276" s="344" customFormat="1" ht="24" hidden="1" customHeight="1" spans="1:10">
      <c r="A276" s="398">
        <v>2040203</v>
      </c>
      <c r="B276" s="399">
        <f t="shared" si="81"/>
        <v>7</v>
      </c>
      <c r="C276" s="6" t="s">
        <v>59</v>
      </c>
      <c r="D276" s="400"/>
      <c r="E276" s="400"/>
      <c r="F276" s="400"/>
      <c r="G276" s="400"/>
      <c r="H276" s="401"/>
      <c r="I276" s="400"/>
      <c r="J276" s="401"/>
    </row>
    <row r="277" s="344" customFormat="1" ht="24" hidden="1" customHeight="1" spans="1:10">
      <c r="A277" s="398">
        <v>2040219</v>
      </c>
      <c r="B277" s="399">
        <f t="shared" si="81"/>
        <v>7</v>
      </c>
      <c r="C277" s="6" t="s">
        <v>98</v>
      </c>
      <c r="D277" s="400"/>
      <c r="E277" s="400"/>
      <c r="F277" s="400"/>
      <c r="G277" s="400"/>
      <c r="H277" s="401"/>
      <c r="I277" s="400"/>
      <c r="J277" s="401"/>
    </row>
    <row r="278" s="344" customFormat="1" ht="24" hidden="1" customHeight="1" spans="1:10">
      <c r="A278" s="398">
        <v>2040220</v>
      </c>
      <c r="B278" s="399">
        <f t="shared" si="81"/>
        <v>7</v>
      </c>
      <c r="C278" s="6" t="s">
        <v>231</v>
      </c>
      <c r="D278" s="400"/>
      <c r="E278" s="400"/>
      <c r="F278" s="400"/>
      <c r="G278" s="400"/>
      <c r="H278" s="401"/>
      <c r="I278" s="400"/>
      <c r="J278" s="401"/>
    </row>
    <row r="279" s="344" customFormat="1" ht="24" hidden="1" customHeight="1" spans="1:10">
      <c r="A279" s="398">
        <v>2040221</v>
      </c>
      <c r="B279" s="399">
        <f t="shared" si="81"/>
        <v>7</v>
      </c>
      <c r="C279" s="6" t="s">
        <v>232</v>
      </c>
      <c r="D279" s="400"/>
      <c r="E279" s="400"/>
      <c r="F279" s="400"/>
      <c r="G279" s="400"/>
      <c r="H279" s="401"/>
      <c r="I279" s="400"/>
      <c r="J279" s="401"/>
    </row>
    <row r="280" s="344" customFormat="1" ht="24" hidden="1" customHeight="1" spans="1:10">
      <c r="A280" s="398">
        <v>2040222</v>
      </c>
      <c r="B280" s="399">
        <f t="shared" si="81"/>
        <v>7</v>
      </c>
      <c r="C280" s="6" t="s">
        <v>233</v>
      </c>
      <c r="D280" s="400"/>
      <c r="E280" s="400"/>
      <c r="F280" s="400"/>
      <c r="G280" s="400"/>
      <c r="H280" s="401"/>
      <c r="I280" s="400"/>
      <c r="J280" s="401"/>
    </row>
    <row r="281" s="344" customFormat="1" ht="24" hidden="1" customHeight="1" spans="1:10">
      <c r="A281" s="398">
        <v>2040223</v>
      </c>
      <c r="B281" s="399">
        <f t="shared" si="81"/>
        <v>7</v>
      </c>
      <c r="C281" s="6" t="s">
        <v>234</v>
      </c>
      <c r="D281" s="400"/>
      <c r="E281" s="400"/>
      <c r="F281" s="400"/>
      <c r="G281" s="400"/>
      <c r="H281" s="401"/>
      <c r="I281" s="400"/>
      <c r="J281" s="401"/>
    </row>
    <row r="282" s="344" customFormat="1" ht="24" hidden="1" customHeight="1" spans="1:10">
      <c r="A282" s="398">
        <v>2040250</v>
      </c>
      <c r="B282" s="399">
        <f t="shared" si="81"/>
        <v>7</v>
      </c>
      <c r="C282" s="6" t="s">
        <v>66</v>
      </c>
      <c r="D282" s="400"/>
      <c r="E282" s="400"/>
      <c r="F282" s="400"/>
      <c r="G282" s="400"/>
      <c r="H282" s="401"/>
      <c r="I282" s="400"/>
      <c r="J282" s="401"/>
    </row>
    <row r="283" s="344" customFormat="1" ht="24" hidden="1" customHeight="1" spans="1:10">
      <c r="A283" s="398">
        <v>2040299</v>
      </c>
      <c r="B283" s="399">
        <f t="shared" si="81"/>
        <v>7</v>
      </c>
      <c r="C283" s="6" t="s">
        <v>235</v>
      </c>
      <c r="D283" s="400"/>
      <c r="E283" s="400"/>
      <c r="F283" s="400"/>
      <c r="G283" s="400"/>
      <c r="H283" s="401"/>
      <c r="I283" s="400"/>
      <c r="J283" s="401"/>
    </row>
    <row r="284" s="344" customFormat="1" ht="24" customHeight="1" spans="1:10">
      <c r="A284" s="393">
        <v>20403</v>
      </c>
      <c r="B284" s="394">
        <f t="shared" si="81"/>
        <v>5</v>
      </c>
      <c r="C284" s="395" t="s">
        <v>236</v>
      </c>
      <c r="D284" s="396">
        <f t="shared" ref="D284:G284" si="83">SUM(D285:D290)</f>
        <v>10900</v>
      </c>
      <c r="E284" s="396">
        <f t="shared" si="83"/>
        <v>0</v>
      </c>
      <c r="F284" s="396">
        <f t="shared" si="83"/>
        <v>0</v>
      </c>
      <c r="G284" s="396">
        <f t="shared" si="83"/>
        <v>0</v>
      </c>
      <c r="H284" s="397"/>
      <c r="I284" s="396">
        <f>G284-D284</f>
        <v>-10900</v>
      </c>
      <c r="J284" s="397">
        <f>I284/D284</f>
        <v>-1</v>
      </c>
    </row>
    <row r="285" s="344" customFormat="1" ht="24" hidden="1" customHeight="1" spans="1:10">
      <c r="A285" s="398">
        <v>2040301</v>
      </c>
      <c r="B285" s="399">
        <f t="shared" si="81"/>
        <v>7</v>
      </c>
      <c r="C285" s="6" t="s">
        <v>57</v>
      </c>
      <c r="D285" s="400"/>
      <c r="E285" s="400"/>
      <c r="F285" s="400"/>
      <c r="G285" s="400"/>
      <c r="H285" s="401"/>
      <c r="I285" s="400"/>
      <c r="J285" s="401"/>
    </row>
    <row r="286" s="344" customFormat="1" ht="24" customHeight="1" spans="1:10">
      <c r="A286" s="398">
        <v>2040302</v>
      </c>
      <c r="B286" s="399">
        <f t="shared" si="81"/>
        <v>7</v>
      </c>
      <c r="C286" s="6" t="s">
        <v>58</v>
      </c>
      <c r="D286" s="400">
        <v>10900</v>
      </c>
      <c r="E286" s="400"/>
      <c r="F286" s="400"/>
      <c r="G286" s="400">
        <v>0</v>
      </c>
      <c r="H286" s="401"/>
      <c r="I286" s="400">
        <f>G286-D286</f>
        <v>-10900</v>
      </c>
      <c r="J286" s="401">
        <f>I286/D286</f>
        <v>-1</v>
      </c>
    </row>
    <row r="287" s="344" customFormat="1" ht="24" hidden="1" customHeight="1" spans="1:10">
      <c r="A287" s="398">
        <v>2040303</v>
      </c>
      <c r="B287" s="399">
        <f t="shared" si="81"/>
        <v>7</v>
      </c>
      <c r="C287" s="6" t="s">
        <v>59</v>
      </c>
      <c r="D287" s="400"/>
      <c r="E287" s="400"/>
      <c r="F287" s="400"/>
      <c r="G287" s="400"/>
      <c r="H287" s="401"/>
      <c r="I287" s="400"/>
      <c r="J287" s="401"/>
    </row>
    <row r="288" s="344" customFormat="1" ht="24" hidden="1" customHeight="1" spans="1:10">
      <c r="A288" s="398">
        <v>2040304</v>
      </c>
      <c r="B288" s="399">
        <f t="shared" si="81"/>
        <v>7</v>
      </c>
      <c r="C288" s="6" t="s">
        <v>237</v>
      </c>
      <c r="D288" s="400"/>
      <c r="E288" s="400"/>
      <c r="F288" s="400"/>
      <c r="G288" s="400"/>
      <c r="H288" s="401"/>
      <c r="I288" s="400"/>
      <c r="J288" s="401"/>
    </row>
    <row r="289" s="344" customFormat="1" ht="24" hidden="1" customHeight="1" spans="1:10">
      <c r="A289" s="398">
        <v>2040350</v>
      </c>
      <c r="B289" s="399">
        <f t="shared" si="81"/>
        <v>7</v>
      </c>
      <c r="C289" s="6" t="s">
        <v>66</v>
      </c>
      <c r="D289" s="400"/>
      <c r="E289" s="400"/>
      <c r="F289" s="400"/>
      <c r="G289" s="400"/>
      <c r="H289" s="401"/>
      <c r="I289" s="400"/>
      <c r="J289" s="401"/>
    </row>
    <row r="290" s="344" customFormat="1" ht="24" hidden="1" customHeight="1" spans="1:10">
      <c r="A290" s="398">
        <v>2040399</v>
      </c>
      <c r="B290" s="399">
        <f t="shared" si="81"/>
        <v>7</v>
      </c>
      <c r="C290" s="6" t="s">
        <v>238</v>
      </c>
      <c r="D290" s="400"/>
      <c r="E290" s="400"/>
      <c r="F290" s="400"/>
      <c r="G290" s="400"/>
      <c r="H290" s="401"/>
      <c r="I290" s="400"/>
      <c r="J290" s="401"/>
    </row>
    <row r="291" s="344" customFormat="1" ht="24" customHeight="1" spans="1:10">
      <c r="A291" s="393">
        <v>20404</v>
      </c>
      <c r="B291" s="394">
        <f t="shared" si="81"/>
        <v>5</v>
      </c>
      <c r="C291" s="395" t="s">
        <v>239</v>
      </c>
      <c r="D291" s="396"/>
      <c r="E291" s="396">
        <f t="shared" ref="E291:G291" si="84">SUM(E292:E298)</f>
        <v>0</v>
      </c>
      <c r="F291" s="396">
        <f t="shared" si="84"/>
        <v>0</v>
      </c>
      <c r="G291" s="396">
        <f t="shared" si="84"/>
        <v>2990943.05</v>
      </c>
      <c r="H291" s="397"/>
      <c r="I291" s="396">
        <f>G291-D291</f>
        <v>2990943.05</v>
      </c>
      <c r="J291" s="397" t="e">
        <f t="shared" ref="J291:J293" si="85">I291/D291</f>
        <v>#DIV/0!</v>
      </c>
    </row>
    <row r="292" s="344" customFormat="1" ht="24" hidden="1" customHeight="1" spans="1:10">
      <c r="A292" s="398">
        <v>2040401</v>
      </c>
      <c r="B292" s="399">
        <f t="shared" si="81"/>
        <v>7</v>
      </c>
      <c r="C292" s="6" t="s">
        <v>57</v>
      </c>
      <c r="D292" s="400"/>
      <c r="E292" s="400"/>
      <c r="F292" s="400"/>
      <c r="G292" s="400" t="s">
        <v>240</v>
      </c>
      <c r="H292" s="401"/>
      <c r="I292" s="400"/>
      <c r="J292" s="401"/>
    </row>
    <row r="293" s="344" customFormat="1" ht="24" hidden="1" customHeight="1" spans="1:10">
      <c r="A293" s="398">
        <v>2040402</v>
      </c>
      <c r="B293" s="399">
        <f t="shared" si="81"/>
        <v>7</v>
      </c>
      <c r="C293" s="6" t="s">
        <v>58</v>
      </c>
      <c r="D293" s="400"/>
      <c r="E293" s="400"/>
      <c r="F293" s="400"/>
      <c r="G293" s="400"/>
      <c r="H293" s="401"/>
      <c r="I293" s="400"/>
      <c r="J293" s="401"/>
    </row>
    <row r="294" s="344" customFormat="1" ht="24" hidden="1" customHeight="1" spans="1:10">
      <c r="A294" s="398">
        <v>2040403</v>
      </c>
      <c r="B294" s="399">
        <f t="shared" si="81"/>
        <v>7</v>
      </c>
      <c r="C294" s="6" t="s">
        <v>59</v>
      </c>
      <c r="D294" s="400"/>
      <c r="E294" s="400"/>
      <c r="F294" s="400"/>
      <c r="G294" s="400"/>
      <c r="H294" s="401"/>
      <c r="I294" s="400"/>
      <c r="J294" s="401"/>
    </row>
    <row r="295" s="344" customFormat="1" ht="24" hidden="1" customHeight="1" spans="1:10">
      <c r="A295" s="398">
        <v>2040409</v>
      </c>
      <c r="B295" s="399">
        <f t="shared" si="81"/>
        <v>7</v>
      </c>
      <c r="C295" s="6" t="s">
        <v>241</v>
      </c>
      <c r="D295" s="400"/>
      <c r="E295" s="400"/>
      <c r="F295" s="400"/>
      <c r="G295" s="400"/>
      <c r="H295" s="401"/>
      <c r="I295" s="400"/>
      <c r="J295" s="401"/>
    </row>
    <row r="296" s="344" customFormat="1" ht="24" hidden="1" customHeight="1" spans="1:10">
      <c r="A296" s="398">
        <v>2040410</v>
      </c>
      <c r="B296" s="399">
        <f t="shared" si="81"/>
        <v>7</v>
      </c>
      <c r="C296" s="6" t="s">
        <v>242</v>
      </c>
      <c r="D296" s="400"/>
      <c r="E296" s="400"/>
      <c r="F296" s="400"/>
      <c r="G296" s="400"/>
      <c r="H296" s="401"/>
      <c r="I296" s="400"/>
      <c r="J296" s="401"/>
    </row>
    <row r="297" s="344" customFormat="1" ht="24" hidden="1" customHeight="1" spans="1:10">
      <c r="A297" s="398">
        <v>2040450</v>
      </c>
      <c r="B297" s="399">
        <f t="shared" si="81"/>
        <v>7</v>
      </c>
      <c r="C297" s="6" t="s">
        <v>66</v>
      </c>
      <c r="D297" s="400"/>
      <c r="E297" s="400"/>
      <c r="F297" s="400"/>
      <c r="G297" s="400"/>
      <c r="H297" s="401"/>
      <c r="I297" s="400"/>
      <c r="J297" s="401"/>
    </row>
    <row r="298" s="344" customFormat="1" ht="24" customHeight="1" spans="1:10">
      <c r="A298" s="398">
        <v>2040499</v>
      </c>
      <c r="B298" s="399">
        <f t="shared" si="81"/>
        <v>7</v>
      </c>
      <c r="C298" s="6" t="s">
        <v>243</v>
      </c>
      <c r="D298" s="400"/>
      <c r="E298" s="400"/>
      <c r="F298" s="400"/>
      <c r="G298" s="400">
        <v>2990943.05</v>
      </c>
      <c r="H298" s="401"/>
      <c r="I298" s="400">
        <f>G298-D298</f>
        <v>2990943.05</v>
      </c>
      <c r="J298" s="401"/>
    </row>
    <row r="299" s="344" customFormat="1" ht="24" customHeight="1" spans="1:10">
      <c r="A299" s="393">
        <v>20405</v>
      </c>
      <c r="B299" s="394">
        <f t="shared" si="81"/>
        <v>5</v>
      </c>
      <c r="C299" s="395" t="s">
        <v>244</v>
      </c>
      <c r="D299" s="396">
        <f t="shared" ref="D299:G299" si="86">SUM(D300:D307)</f>
        <v>0</v>
      </c>
      <c r="E299" s="396">
        <f t="shared" si="86"/>
        <v>1500000</v>
      </c>
      <c r="F299" s="396">
        <f t="shared" si="86"/>
        <v>0</v>
      </c>
      <c r="G299" s="396">
        <f t="shared" si="86"/>
        <v>5165362.07</v>
      </c>
      <c r="H299" s="397"/>
      <c r="I299" s="396">
        <f>G299-D299</f>
        <v>5165362.07</v>
      </c>
      <c r="J299" s="397"/>
    </row>
    <row r="300" s="344" customFormat="1" ht="24" hidden="1" customHeight="1" spans="1:10">
      <c r="A300" s="398">
        <v>2040501</v>
      </c>
      <c r="B300" s="399">
        <f t="shared" si="81"/>
        <v>7</v>
      </c>
      <c r="C300" s="6" t="s">
        <v>57</v>
      </c>
      <c r="D300" s="400"/>
      <c r="E300" s="400"/>
      <c r="F300" s="400"/>
      <c r="G300" s="400" t="s">
        <v>240</v>
      </c>
      <c r="H300" s="401"/>
      <c r="I300" s="400"/>
      <c r="J300" s="401"/>
    </row>
    <row r="301" s="344" customFormat="1" ht="24" hidden="1" customHeight="1" spans="1:10">
      <c r="A301" s="398">
        <v>2040502</v>
      </c>
      <c r="B301" s="399">
        <f t="shared" si="81"/>
        <v>7</v>
      </c>
      <c r="C301" s="6" t="s">
        <v>58</v>
      </c>
      <c r="D301" s="400"/>
      <c r="E301" s="400"/>
      <c r="F301" s="400"/>
      <c r="G301" s="400"/>
      <c r="H301" s="401"/>
      <c r="I301" s="400"/>
      <c r="J301" s="401"/>
    </row>
    <row r="302" s="344" customFormat="1" ht="24" hidden="1" customHeight="1" spans="1:10">
      <c r="A302" s="398">
        <v>2040503</v>
      </c>
      <c r="B302" s="399">
        <f t="shared" si="81"/>
        <v>7</v>
      </c>
      <c r="C302" s="6" t="s">
        <v>59</v>
      </c>
      <c r="D302" s="400"/>
      <c r="E302" s="400"/>
      <c r="F302" s="400"/>
      <c r="G302" s="400"/>
      <c r="H302" s="401"/>
      <c r="I302" s="400"/>
      <c r="J302" s="401"/>
    </row>
    <row r="303" s="344" customFormat="1" ht="24" hidden="1" customHeight="1" spans="1:10">
      <c r="A303" s="398">
        <v>2040504</v>
      </c>
      <c r="B303" s="399">
        <f t="shared" si="81"/>
        <v>7</v>
      </c>
      <c r="C303" s="6" t="s">
        <v>245</v>
      </c>
      <c r="D303" s="400"/>
      <c r="E303" s="400"/>
      <c r="F303" s="400"/>
      <c r="G303" s="400"/>
      <c r="H303" s="401"/>
      <c r="I303" s="400"/>
      <c r="J303" s="401"/>
    </row>
    <row r="304" s="344" customFormat="1" ht="24" hidden="1" customHeight="1" spans="1:10">
      <c r="A304" s="398">
        <v>2040505</v>
      </c>
      <c r="B304" s="399">
        <f t="shared" si="81"/>
        <v>7</v>
      </c>
      <c r="C304" s="6" t="s">
        <v>246</v>
      </c>
      <c r="D304" s="400"/>
      <c r="E304" s="400"/>
      <c r="F304" s="400"/>
      <c r="G304" s="400"/>
      <c r="H304" s="401"/>
      <c r="I304" s="400"/>
      <c r="J304" s="401"/>
    </row>
    <row r="305" s="344" customFormat="1" ht="24" customHeight="1" spans="1:10">
      <c r="A305" s="398">
        <v>2040506</v>
      </c>
      <c r="B305" s="399">
        <f t="shared" si="81"/>
        <v>7</v>
      </c>
      <c r="C305" s="6" t="s">
        <v>247</v>
      </c>
      <c r="D305" s="400"/>
      <c r="E305" s="400">
        <v>1500000</v>
      </c>
      <c r="F305" s="400"/>
      <c r="G305" s="400">
        <v>0</v>
      </c>
      <c r="H305" s="401"/>
      <c r="I305" s="400"/>
      <c r="J305" s="401"/>
    </row>
    <row r="306" s="344" customFormat="1" ht="24" hidden="1" customHeight="1" spans="1:10">
      <c r="A306" s="398">
        <v>2040550</v>
      </c>
      <c r="B306" s="399">
        <f t="shared" si="81"/>
        <v>7</v>
      </c>
      <c r="C306" s="6" t="s">
        <v>66</v>
      </c>
      <c r="D306" s="400"/>
      <c r="E306" s="400"/>
      <c r="F306" s="400"/>
      <c r="G306" s="400"/>
      <c r="H306" s="401"/>
      <c r="I306" s="400"/>
      <c r="J306" s="401"/>
    </row>
    <row r="307" s="344" customFormat="1" ht="24" customHeight="1" spans="1:10">
      <c r="A307" s="398">
        <v>2040599</v>
      </c>
      <c r="B307" s="399">
        <f t="shared" si="81"/>
        <v>7</v>
      </c>
      <c r="C307" s="6" t="s">
        <v>248</v>
      </c>
      <c r="D307" s="400"/>
      <c r="E307" s="400"/>
      <c r="F307" s="400"/>
      <c r="G307" s="400">
        <v>5165362.07</v>
      </c>
      <c r="H307" s="401"/>
      <c r="I307" s="400">
        <f>G307-D307</f>
        <v>5165362.07</v>
      </c>
      <c r="J307" s="401"/>
    </row>
    <row r="308" s="344" customFormat="1" ht="24" customHeight="1" spans="1:10">
      <c r="A308" s="393">
        <v>20406</v>
      </c>
      <c r="B308" s="394">
        <f t="shared" si="81"/>
        <v>5</v>
      </c>
      <c r="C308" s="395" t="s">
        <v>249</v>
      </c>
      <c r="D308" s="396">
        <f t="shared" ref="D308:G308" si="87">SUM(D309:D321)</f>
        <v>5395510.46</v>
      </c>
      <c r="E308" s="396">
        <f t="shared" si="87"/>
        <v>5369232.6</v>
      </c>
      <c r="F308" s="396">
        <f t="shared" si="87"/>
        <v>6677558.72</v>
      </c>
      <c r="G308" s="396">
        <f t="shared" si="87"/>
        <v>5997892.94</v>
      </c>
      <c r="H308" s="397">
        <f t="shared" ref="H308:H310" si="88">G308/F308</f>
        <v>0.898216427814505</v>
      </c>
      <c r="I308" s="396">
        <f>G308-D308</f>
        <v>602382.479999999</v>
      </c>
      <c r="J308" s="397">
        <f t="shared" ref="J308:J315" si="89">I308/D308</f>
        <v>0.111645132460738</v>
      </c>
    </row>
    <row r="309" s="344" customFormat="1" ht="24" customHeight="1" spans="1:10">
      <c r="A309" s="398">
        <v>2040601</v>
      </c>
      <c r="B309" s="399">
        <f t="shared" si="81"/>
        <v>7</v>
      </c>
      <c r="C309" s="6" t="s">
        <v>57</v>
      </c>
      <c r="D309" s="400">
        <v>4798676.9</v>
      </c>
      <c r="E309" s="400">
        <v>4894732.6</v>
      </c>
      <c r="F309" s="400">
        <v>5065671</v>
      </c>
      <c r="G309" s="400">
        <v>4732542.34</v>
      </c>
      <c r="H309" s="401">
        <f t="shared" si="88"/>
        <v>0.934237999269988</v>
      </c>
      <c r="I309" s="400">
        <f>G309-D309</f>
        <v>-66134.5600000005</v>
      </c>
      <c r="J309" s="401">
        <f t="shared" si="89"/>
        <v>-0.0137818322379655</v>
      </c>
    </row>
    <row r="310" s="344" customFormat="1" ht="24" customHeight="1" spans="1:10">
      <c r="A310" s="398">
        <v>2040602</v>
      </c>
      <c r="B310" s="399">
        <f t="shared" si="81"/>
        <v>7</v>
      </c>
      <c r="C310" s="6" t="s">
        <v>58</v>
      </c>
      <c r="D310" s="400">
        <v>91661.36</v>
      </c>
      <c r="E310" s="400">
        <v>49600</v>
      </c>
      <c r="F310" s="400">
        <v>0</v>
      </c>
      <c r="G310" s="400">
        <v>0</v>
      </c>
      <c r="H310" s="401"/>
      <c r="I310" s="400">
        <f>G310-D310</f>
        <v>-91661.36</v>
      </c>
      <c r="J310" s="401">
        <f t="shared" si="89"/>
        <v>-1</v>
      </c>
    </row>
    <row r="311" s="344" customFormat="1" ht="24" hidden="1" customHeight="1" spans="1:10">
      <c r="A311" s="398">
        <v>2040603</v>
      </c>
      <c r="B311" s="399">
        <f t="shared" si="81"/>
        <v>7</v>
      </c>
      <c r="C311" s="6" t="s">
        <v>59</v>
      </c>
      <c r="D311" s="400"/>
      <c r="E311" s="400"/>
      <c r="F311" s="400"/>
      <c r="G311" s="400"/>
      <c r="H311" s="401"/>
      <c r="I311" s="400"/>
      <c r="J311" s="401"/>
    </row>
    <row r="312" s="344" customFormat="1" ht="24" customHeight="1" spans="1:10">
      <c r="A312" s="398">
        <v>2040604</v>
      </c>
      <c r="B312" s="399">
        <f t="shared" si="81"/>
        <v>7</v>
      </c>
      <c r="C312" s="6" t="s">
        <v>250</v>
      </c>
      <c r="D312" s="400">
        <v>2000</v>
      </c>
      <c r="E312" s="400">
        <v>64900</v>
      </c>
      <c r="F312" s="400">
        <v>0</v>
      </c>
      <c r="G312" s="400">
        <v>0</v>
      </c>
      <c r="H312" s="401"/>
      <c r="I312" s="400">
        <f>G312-D312</f>
        <v>-2000</v>
      </c>
      <c r="J312" s="401">
        <f t="shared" si="89"/>
        <v>-1</v>
      </c>
    </row>
    <row r="313" s="344" customFormat="1" ht="24" customHeight="1" spans="1:10">
      <c r="A313" s="398">
        <v>2040605</v>
      </c>
      <c r="B313" s="399">
        <f t="shared" si="81"/>
        <v>7</v>
      </c>
      <c r="C313" s="6" t="s">
        <v>251</v>
      </c>
      <c r="D313" s="400"/>
      <c r="E313" s="400"/>
      <c r="F313" s="400">
        <v>132550</v>
      </c>
      <c r="G313" s="400">
        <v>8850</v>
      </c>
      <c r="H313" s="401">
        <f t="shared" ref="H312:H315" si="90">G313/F313</f>
        <v>0.0667672576386269</v>
      </c>
      <c r="I313" s="400">
        <f>G313-D313</f>
        <v>8850</v>
      </c>
      <c r="J313" s="401"/>
    </row>
    <row r="314" s="344" customFormat="1" ht="24" customHeight="1" spans="1:10">
      <c r="A314" s="398">
        <v>2040606</v>
      </c>
      <c r="B314" s="399">
        <f t="shared" si="81"/>
        <v>7</v>
      </c>
      <c r="C314" s="6" t="s">
        <v>252</v>
      </c>
      <c r="D314" s="400"/>
      <c r="E314" s="400"/>
      <c r="F314" s="400">
        <v>49600</v>
      </c>
      <c r="G314" s="400">
        <v>0</v>
      </c>
      <c r="H314" s="401">
        <f t="shared" si="90"/>
        <v>0</v>
      </c>
      <c r="I314" s="400">
        <f>G314-D314</f>
        <v>0</v>
      </c>
      <c r="J314" s="401"/>
    </row>
    <row r="315" s="344" customFormat="1" ht="24" customHeight="1" spans="1:10">
      <c r="A315" s="398">
        <v>2040607</v>
      </c>
      <c r="B315" s="399">
        <f t="shared" si="81"/>
        <v>7</v>
      </c>
      <c r="C315" s="6" t="s">
        <v>253</v>
      </c>
      <c r="D315" s="400">
        <v>94700</v>
      </c>
      <c r="E315" s="400"/>
      <c r="F315" s="400">
        <v>140000</v>
      </c>
      <c r="G315" s="400">
        <v>140000</v>
      </c>
      <c r="H315" s="401">
        <f t="shared" si="90"/>
        <v>1</v>
      </c>
      <c r="I315" s="400">
        <f>G315-D315</f>
        <v>45300</v>
      </c>
      <c r="J315" s="401">
        <f t="shared" si="89"/>
        <v>0.478352692713833</v>
      </c>
    </row>
    <row r="316" s="344" customFormat="1" ht="24" hidden="1" customHeight="1" spans="1:10">
      <c r="A316" s="398">
        <v>2040608</v>
      </c>
      <c r="B316" s="399">
        <f t="shared" si="81"/>
        <v>7</v>
      </c>
      <c r="C316" s="6" t="s">
        <v>254</v>
      </c>
      <c r="D316" s="400"/>
      <c r="E316" s="400"/>
      <c r="F316" s="400"/>
      <c r="G316" s="400"/>
      <c r="H316" s="401"/>
      <c r="I316" s="400"/>
      <c r="J316" s="401"/>
    </row>
    <row r="317" s="344" customFormat="1" ht="24" hidden="1" customHeight="1" spans="1:10">
      <c r="A317" s="398">
        <v>2040610</v>
      </c>
      <c r="B317" s="399">
        <f t="shared" si="81"/>
        <v>7</v>
      </c>
      <c r="C317" s="6" t="s">
        <v>255</v>
      </c>
      <c r="D317" s="400"/>
      <c r="E317" s="400"/>
      <c r="F317" s="400"/>
      <c r="G317" s="400"/>
      <c r="H317" s="401"/>
      <c r="I317" s="400"/>
      <c r="J317" s="401"/>
    </row>
    <row r="318" s="344" customFormat="1" ht="24" customHeight="1" spans="1:10">
      <c r="A318" s="398">
        <v>2040612</v>
      </c>
      <c r="B318" s="399">
        <f t="shared" si="81"/>
        <v>7</v>
      </c>
      <c r="C318" s="6" t="s">
        <v>256</v>
      </c>
      <c r="D318" s="400">
        <v>27814</v>
      </c>
      <c r="E318" s="400"/>
      <c r="F318" s="400">
        <v>200000</v>
      </c>
      <c r="G318" s="400">
        <v>200000</v>
      </c>
      <c r="H318" s="401">
        <f>G318/F318</f>
        <v>1</v>
      </c>
      <c r="I318" s="400">
        <f>G318-D318</f>
        <v>172186</v>
      </c>
      <c r="J318" s="401">
        <f>I318/D318</f>
        <v>6.19062342705113</v>
      </c>
    </row>
    <row r="319" s="344" customFormat="1" ht="24" hidden="1" customHeight="1" spans="1:10">
      <c r="A319" s="398">
        <v>2040613</v>
      </c>
      <c r="B319" s="399">
        <f t="shared" si="81"/>
        <v>7</v>
      </c>
      <c r="C319" s="6" t="s">
        <v>98</v>
      </c>
      <c r="D319" s="400"/>
      <c r="E319" s="400"/>
      <c r="F319" s="400"/>
      <c r="G319" s="400"/>
      <c r="H319" s="401"/>
      <c r="I319" s="400"/>
      <c r="J319" s="401"/>
    </row>
    <row r="320" s="344" customFormat="1" ht="24" hidden="1" customHeight="1" spans="1:10">
      <c r="A320" s="398">
        <v>2040650</v>
      </c>
      <c r="B320" s="399">
        <f t="shared" si="81"/>
        <v>7</v>
      </c>
      <c r="C320" s="6" t="s">
        <v>66</v>
      </c>
      <c r="D320" s="400"/>
      <c r="E320" s="400"/>
      <c r="F320" s="400"/>
      <c r="G320" s="400"/>
      <c r="H320" s="401"/>
      <c r="I320" s="400"/>
      <c r="J320" s="401"/>
    </row>
    <row r="321" s="344" customFormat="1" ht="24" customHeight="1" spans="1:10">
      <c r="A321" s="398">
        <v>2040699</v>
      </c>
      <c r="B321" s="399">
        <f t="shared" si="81"/>
        <v>7</v>
      </c>
      <c r="C321" s="6" t="s">
        <v>257</v>
      </c>
      <c r="D321" s="400">
        <v>380658.2</v>
      </c>
      <c r="E321" s="400">
        <v>360000</v>
      </c>
      <c r="F321" s="400">
        <v>1089737.72</v>
      </c>
      <c r="G321" s="400">
        <v>916500.6</v>
      </c>
      <c r="H321" s="401">
        <f>G321/F321</f>
        <v>0.841028610076928</v>
      </c>
      <c r="I321" s="400">
        <f>G321-D321</f>
        <v>535842.4</v>
      </c>
      <c r="J321" s="401">
        <f>I321/D321</f>
        <v>1.4076733405454</v>
      </c>
    </row>
    <row r="322" s="344" customFormat="1" ht="24" hidden="1" customHeight="1" spans="1:10">
      <c r="A322" s="393">
        <v>20407</v>
      </c>
      <c r="B322" s="394">
        <f t="shared" si="81"/>
        <v>5</v>
      </c>
      <c r="C322" s="395" t="s">
        <v>258</v>
      </c>
      <c r="D322" s="396"/>
      <c r="E322" s="396"/>
      <c r="F322" s="396"/>
      <c r="G322" s="396"/>
      <c r="H322" s="397"/>
      <c r="I322" s="396"/>
      <c r="J322" s="397"/>
    </row>
    <row r="323" s="344" customFormat="1" ht="24" hidden="1" customHeight="1" spans="1:10">
      <c r="A323" s="398">
        <v>2040701</v>
      </c>
      <c r="B323" s="399">
        <f t="shared" si="81"/>
        <v>7</v>
      </c>
      <c r="C323" s="6" t="s">
        <v>57</v>
      </c>
      <c r="D323" s="400"/>
      <c r="E323" s="400"/>
      <c r="F323" s="400"/>
      <c r="G323" s="400"/>
      <c r="H323" s="401"/>
      <c r="I323" s="400"/>
      <c r="J323" s="401"/>
    </row>
    <row r="324" s="344" customFormat="1" ht="24" hidden="1" customHeight="1" spans="1:10">
      <c r="A324" s="398">
        <v>2040702</v>
      </c>
      <c r="B324" s="399">
        <f t="shared" si="81"/>
        <v>7</v>
      </c>
      <c r="C324" s="6" t="s">
        <v>58</v>
      </c>
      <c r="D324" s="400"/>
      <c r="E324" s="400"/>
      <c r="F324" s="400"/>
      <c r="G324" s="400"/>
      <c r="H324" s="401"/>
      <c r="I324" s="400"/>
      <c r="J324" s="401"/>
    </row>
    <row r="325" s="344" customFormat="1" ht="24" hidden="1" customHeight="1" spans="1:10">
      <c r="A325" s="398">
        <v>2040703</v>
      </c>
      <c r="B325" s="399">
        <f t="shared" si="81"/>
        <v>7</v>
      </c>
      <c r="C325" s="6" t="s">
        <v>59</v>
      </c>
      <c r="D325" s="400"/>
      <c r="E325" s="400"/>
      <c r="F325" s="400"/>
      <c r="G325" s="400"/>
      <c r="H325" s="401"/>
      <c r="I325" s="400"/>
      <c r="J325" s="401"/>
    </row>
    <row r="326" s="344" customFormat="1" ht="24" hidden="1" customHeight="1" spans="1:10">
      <c r="A326" s="398">
        <v>2040704</v>
      </c>
      <c r="B326" s="399">
        <f t="shared" si="81"/>
        <v>7</v>
      </c>
      <c r="C326" s="6" t="s">
        <v>259</v>
      </c>
      <c r="D326" s="400"/>
      <c r="E326" s="400"/>
      <c r="F326" s="400"/>
      <c r="G326" s="400"/>
      <c r="H326" s="401"/>
      <c r="I326" s="400"/>
      <c r="J326" s="401"/>
    </row>
    <row r="327" s="344" customFormat="1" ht="24" hidden="1" customHeight="1" spans="1:10">
      <c r="A327" s="398">
        <v>2040705</v>
      </c>
      <c r="B327" s="399">
        <f t="shared" si="81"/>
        <v>7</v>
      </c>
      <c r="C327" s="6" t="s">
        <v>260</v>
      </c>
      <c r="D327" s="400"/>
      <c r="E327" s="400"/>
      <c r="F327" s="400"/>
      <c r="G327" s="400"/>
      <c r="H327" s="401"/>
      <c r="I327" s="400"/>
      <c r="J327" s="401"/>
    </row>
    <row r="328" s="344" customFormat="1" ht="24" hidden="1" customHeight="1" spans="1:10">
      <c r="A328" s="398">
        <v>2040706</v>
      </c>
      <c r="B328" s="399">
        <f t="shared" si="81"/>
        <v>7</v>
      </c>
      <c r="C328" s="6" t="s">
        <v>261</v>
      </c>
      <c r="D328" s="400"/>
      <c r="E328" s="400"/>
      <c r="F328" s="400"/>
      <c r="G328" s="400"/>
      <c r="H328" s="401"/>
      <c r="I328" s="400"/>
      <c r="J328" s="401"/>
    </row>
    <row r="329" s="344" customFormat="1" ht="24" hidden="1" customHeight="1" spans="1:10">
      <c r="A329" s="398">
        <v>2040707</v>
      </c>
      <c r="B329" s="399">
        <f t="shared" ref="B329:B392" si="91">LEN(A329)</f>
        <v>7</v>
      </c>
      <c r="C329" s="6" t="s">
        <v>98</v>
      </c>
      <c r="D329" s="400"/>
      <c r="E329" s="400"/>
      <c r="F329" s="400"/>
      <c r="G329" s="400"/>
      <c r="H329" s="401"/>
      <c r="I329" s="400"/>
      <c r="J329" s="401"/>
    </row>
    <row r="330" s="344" customFormat="1" ht="24" hidden="1" customHeight="1" spans="1:10">
      <c r="A330" s="398">
        <v>2040750</v>
      </c>
      <c r="B330" s="399">
        <f t="shared" si="91"/>
        <v>7</v>
      </c>
      <c r="C330" s="6" t="s">
        <v>66</v>
      </c>
      <c r="D330" s="400"/>
      <c r="E330" s="400"/>
      <c r="F330" s="400"/>
      <c r="G330" s="400"/>
      <c r="H330" s="401"/>
      <c r="I330" s="400"/>
      <c r="J330" s="401"/>
    </row>
    <row r="331" s="344" customFormat="1" ht="24" hidden="1" customHeight="1" spans="1:10">
      <c r="A331" s="398">
        <v>2040799</v>
      </c>
      <c r="B331" s="399">
        <f t="shared" si="91"/>
        <v>7</v>
      </c>
      <c r="C331" s="6" t="s">
        <v>262</v>
      </c>
      <c r="D331" s="400"/>
      <c r="E331" s="400"/>
      <c r="F331" s="400"/>
      <c r="G331" s="400"/>
      <c r="H331" s="401"/>
      <c r="I331" s="400"/>
      <c r="J331" s="401"/>
    </row>
    <row r="332" s="344" customFormat="1" ht="24" hidden="1" customHeight="1" spans="1:10">
      <c r="A332" s="393">
        <v>20408</v>
      </c>
      <c r="B332" s="394">
        <f t="shared" si="91"/>
        <v>5</v>
      </c>
      <c r="C332" s="395" t="s">
        <v>263</v>
      </c>
      <c r="D332" s="396"/>
      <c r="E332" s="396"/>
      <c r="F332" s="396"/>
      <c r="G332" s="396"/>
      <c r="H332" s="397"/>
      <c r="I332" s="396"/>
      <c r="J332" s="397"/>
    </row>
    <row r="333" s="344" customFormat="1" ht="24" hidden="1" customHeight="1" spans="1:10">
      <c r="A333" s="398">
        <v>2040801</v>
      </c>
      <c r="B333" s="399">
        <f t="shared" si="91"/>
        <v>7</v>
      </c>
      <c r="C333" s="6" t="s">
        <v>57</v>
      </c>
      <c r="D333" s="400"/>
      <c r="E333" s="400"/>
      <c r="F333" s="400"/>
      <c r="G333" s="400"/>
      <c r="H333" s="401"/>
      <c r="I333" s="400"/>
      <c r="J333" s="401"/>
    </row>
    <row r="334" s="344" customFormat="1" ht="24" hidden="1" customHeight="1" spans="1:10">
      <c r="A334" s="398">
        <v>2040802</v>
      </c>
      <c r="B334" s="399">
        <f t="shared" si="91"/>
        <v>7</v>
      </c>
      <c r="C334" s="6" t="s">
        <v>58</v>
      </c>
      <c r="D334" s="400"/>
      <c r="E334" s="400"/>
      <c r="F334" s="400"/>
      <c r="G334" s="400"/>
      <c r="H334" s="401"/>
      <c r="I334" s="400"/>
      <c r="J334" s="401"/>
    </row>
    <row r="335" s="344" customFormat="1" ht="24" hidden="1" customHeight="1" spans="1:10">
      <c r="A335" s="398">
        <v>2040803</v>
      </c>
      <c r="B335" s="399">
        <f t="shared" si="91"/>
        <v>7</v>
      </c>
      <c r="C335" s="6" t="s">
        <v>59</v>
      </c>
      <c r="D335" s="400"/>
      <c r="E335" s="400"/>
      <c r="F335" s="400"/>
      <c r="G335" s="400"/>
      <c r="H335" s="401"/>
      <c r="I335" s="400"/>
      <c r="J335" s="401"/>
    </row>
    <row r="336" s="344" customFormat="1" ht="24" hidden="1" customHeight="1" spans="1:10">
      <c r="A336" s="398">
        <v>2040804</v>
      </c>
      <c r="B336" s="399">
        <f t="shared" si="91"/>
        <v>7</v>
      </c>
      <c r="C336" s="6" t="s">
        <v>264</v>
      </c>
      <c r="D336" s="400"/>
      <c r="E336" s="400"/>
      <c r="F336" s="400"/>
      <c r="G336" s="400"/>
      <c r="H336" s="401"/>
      <c r="I336" s="400"/>
      <c r="J336" s="401"/>
    </row>
    <row r="337" s="344" customFormat="1" ht="24" hidden="1" customHeight="1" spans="1:10">
      <c r="A337" s="398">
        <v>2040805</v>
      </c>
      <c r="B337" s="399">
        <f t="shared" si="91"/>
        <v>7</v>
      </c>
      <c r="C337" s="6" t="s">
        <v>265</v>
      </c>
      <c r="D337" s="400"/>
      <c r="E337" s="400"/>
      <c r="F337" s="400"/>
      <c r="G337" s="400"/>
      <c r="H337" s="401"/>
      <c r="I337" s="400"/>
      <c r="J337" s="401"/>
    </row>
    <row r="338" s="344" customFormat="1" ht="24" hidden="1" customHeight="1" spans="1:10">
      <c r="A338" s="398">
        <v>2040806</v>
      </c>
      <c r="B338" s="399">
        <f t="shared" si="91"/>
        <v>7</v>
      </c>
      <c r="C338" s="6" t="s">
        <v>266</v>
      </c>
      <c r="D338" s="400"/>
      <c r="E338" s="400"/>
      <c r="F338" s="400"/>
      <c r="G338" s="400"/>
      <c r="H338" s="401"/>
      <c r="I338" s="400"/>
      <c r="J338" s="401"/>
    </row>
    <row r="339" s="344" customFormat="1" ht="24" hidden="1" customHeight="1" spans="1:10">
      <c r="A339" s="398">
        <v>2040807</v>
      </c>
      <c r="B339" s="399">
        <f t="shared" si="91"/>
        <v>7</v>
      </c>
      <c r="C339" s="6" t="s">
        <v>98</v>
      </c>
      <c r="D339" s="400"/>
      <c r="E339" s="400"/>
      <c r="F339" s="400"/>
      <c r="G339" s="400"/>
      <c r="H339" s="401"/>
      <c r="I339" s="400"/>
      <c r="J339" s="401"/>
    </row>
    <row r="340" s="344" customFormat="1" ht="24" hidden="1" customHeight="1" spans="1:10">
      <c r="A340" s="398">
        <v>2040850</v>
      </c>
      <c r="B340" s="399">
        <f t="shared" si="91"/>
        <v>7</v>
      </c>
      <c r="C340" s="6" t="s">
        <v>66</v>
      </c>
      <c r="D340" s="400"/>
      <c r="E340" s="400"/>
      <c r="F340" s="400"/>
      <c r="G340" s="400"/>
      <c r="H340" s="401"/>
      <c r="I340" s="400"/>
      <c r="J340" s="401"/>
    </row>
    <row r="341" s="344" customFormat="1" ht="24" hidden="1" customHeight="1" spans="1:10">
      <c r="A341" s="398">
        <v>2040899</v>
      </c>
      <c r="B341" s="399">
        <f t="shared" si="91"/>
        <v>7</v>
      </c>
      <c r="C341" s="6" t="s">
        <v>267</v>
      </c>
      <c r="D341" s="400"/>
      <c r="E341" s="400"/>
      <c r="F341" s="400"/>
      <c r="G341" s="400"/>
      <c r="H341" s="401"/>
      <c r="I341" s="400"/>
      <c r="J341" s="401"/>
    </row>
    <row r="342" s="344" customFormat="1" ht="24" hidden="1" customHeight="1" spans="1:10">
      <c r="A342" s="393">
        <v>20409</v>
      </c>
      <c r="B342" s="394">
        <f t="shared" si="91"/>
        <v>5</v>
      </c>
      <c r="C342" s="395" t="s">
        <v>268</v>
      </c>
      <c r="D342" s="396"/>
      <c r="E342" s="396"/>
      <c r="F342" s="396"/>
      <c r="G342" s="396"/>
      <c r="H342" s="397"/>
      <c r="I342" s="396"/>
      <c r="J342" s="397"/>
    </row>
    <row r="343" s="344" customFormat="1" ht="24" hidden="1" customHeight="1" spans="1:10">
      <c r="A343" s="398">
        <v>2040901</v>
      </c>
      <c r="B343" s="399">
        <f t="shared" si="91"/>
        <v>7</v>
      </c>
      <c r="C343" s="6" t="s">
        <v>57</v>
      </c>
      <c r="D343" s="400"/>
      <c r="E343" s="400"/>
      <c r="F343" s="400"/>
      <c r="G343" s="400"/>
      <c r="H343" s="401"/>
      <c r="I343" s="400"/>
      <c r="J343" s="401"/>
    </row>
    <row r="344" s="344" customFormat="1" ht="24" hidden="1" customHeight="1" spans="1:10">
      <c r="A344" s="398">
        <v>2040902</v>
      </c>
      <c r="B344" s="399">
        <f t="shared" si="91"/>
        <v>7</v>
      </c>
      <c r="C344" s="6" t="s">
        <v>58</v>
      </c>
      <c r="D344" s="400"/>
      <c r="E344" s="400"/>
      <c r="F344" s="400"/>
      <c r="G344" s="400"/>
      <c r="H344" s="401"/>
      <c r="I344" s="400"/>
      <c r="J344" s="401"/>
    </row>
    <row r="345" s="344" customFormat="1" ht="24" hidden="1" customHeight="1" spans="1:10">
      <c r="A345" s="398">
        <v>2040903</v>
      </c>
      <c r="B345" s="399">
        <f t="shared" si="91"/>
        <v>7</v>
      </c>
      <c r="C345" s="6" t="s">
        <v>59</v>
      </c>
      <c r="D345" s="400"/>
      <c r="E345" s="400"/>
      <c r="F345" s="400"/>
      <c r="G345" s="400"/>
      <c r="H345" s="401"/>
      <c r="I345" s="400"/>
      <c r="J345" s="401"/>
    </row>
    <row r="346" s="344" customFormat="1" ht="24" hidden="1" customHeight="1" spans="1:10">
      <c r="A346" s="398">
        <v>2040904</v>
      </c>
      <c r="B346" s="399">
        <f t="shared" si="91"/>
        <v>7</v>
      </c>
      <c r="C346" s="6" t="s">
        <v>269</v>
      </c>
      <c r="D346" s="400"/>
      <c r="E346" s="400"/>
      <c r="F346" s="400"/>
      <c r="G346" s="400"/>
      <c r="H346" s="401"/>
      <c r="I346" s="400"/>
      <c r="J346" s="401"/>
    </row>
    <row r="347" s="344" customFormat="1" ht="24" hidden="1" customHeight="1" spans="1:10">
      <c r="A347" s="398">
        <v>2040905</v>
      </c>
      <c r="B347" s="399">
        <f t="shared" si="91"/>
        <v>7</v>
      </c>
      <c r="C347" s="6" t="s">
        <v>270</v>
      </c>
      <c r="D347" s="400"/>
      <c r="E347" s="400"/>
      <c r="F347" s="400"/>
      <c r="G347" s="400"/>
      <c r="H347" s="401"/>
      <c r="I347" s="400"/>
      <c r="J347" s="401"/>
    </row>
    <row r="348" s="344" customFormat="1" ht="24" hidden="1" customHeight="1" spans="1:10">
      <c r="A348" s="398">
        <v>2040950</v>
      </c>
      <c r="B348" s="399">
        <f t="shared" si="91"/>
        <v>7</v>
      </c>
      <c r="C348" s="6" t="s">
        <v>66</v>
      </c>
      <c r="D348" s="400"/>
      <c r="E348" s="400"/>
      <c r="F348" s="400"/>
      <c r="G348" s="400"/>
      <c r="H348" s="401"/>
      <c r="I348" s="400"/>
      <c r="J348" s="401"/>
    </row>
    <row r="349" s="344" customFormat="1" ht="24" hidden="1" customHeight="1" spans="1:10">
      <c r="A349" s="398">
        <v>2040999</v>
      </c>
      <c r="B349" s="399">
        <f t="shared" si="91"/>
        <v>7</v>
      </c>
      <c r="C349" s="6" t="s">
        <v>271</v>
      </c>
      <c r="D349" s="400"/>
      <c r="E349" s="400"/>
      <c r="F349" s="400"/>
      <c r="G349" s="400"/>
      <c r="H349" s="401"/>
      <c r="I349" s="400"/>
      <c r="J349" s="401"/>
    </row>
    <row r="350" s="344" customFormat="1" ht="24" hidden="1" customHeight="1" spans="1:10">
      <c r="A350" s="393">
        <v>20410</v>
      </c>
      <c r="B350" s="394">
        <f t="shared" si="91"/>
        <v>5</v>
      </c>
      <c r="C350" s="395" t="s">
        <v>272</v>
      </c>
      <c r="D350" s="396"/>
      <c r="E350" s="396"/>
      <c r="F350" s="396"/>
      <c r="G350" s="396"/>
      <c r="H350" s="397"/>
      <c r="I350" s="396"/>
      <c r="J350" s="397"/>
    </row>
    <row r="351" s="344" customFormat="1" ht="24" hidden="1" customHeight="1" spans="1:10">
      <c r="A351" s="398">
        <v>2041001</v>
      </c>
      <c r="B351" s="399">
        <f t="shared" si="91"/>
        <v>7</v>
      </c>
      <c r="C351" s="6" t="s">
        <v>57</v>
      </c>
      <c r="D351" s="400"/>
      <c r="E351" s="400"/>
      <c r="F351" s="400"/>
      <c r="G351" s="400"/>
      <c r="H351" s="401"/>
      <c r="I351" s="400"/>
      <c r="J351" s="401"/>
    </row>
    <row r="352" s="344" customFormat="1" ht="24" hidden="1" customHeight="1" spans="1:10">
      <c r="A352" s="398">
        <v>2041002</v>
      </c>
      <c r="B352" s="399">
        <f t="shared" si="91"/>
        <v>7</v>
      </c>
      <c r="C352" s="6" t="s">
        <v>58</v>
      </c>
      <c r="D352" s="400"/>
      <c r="E352" s="400"/>
      <c r="F352" s="400"/>
      <c r="G352" s="400"/>
      <c r="H352" s="401"/>
      <c r="I352" s="400"/>
      <c r="J352" s="401"/>
    </row>
    <row r="353" s="344" customFormat="1" ht="24" hidden="1" customHeight="1" spans="1:10">
      <c r="A353" s="398">
        <v>2041006</v>
      </c>
      <c r="B353" s="399">
        <f t="shared" si="91"/>
        <v>7</v>
      </c>
      <c r="C353" s="6" t="s">
        <v>273</v>
      </c>
      <c r="D353" s="400"/>
      <c r="E353" s="400"/>
      <c r="F353" s="400"/>
      <c r="G353" s="400"/>
      <c r="H353" s="401"/>
      <c r="I353" s="400"/>
      <c r="J353" s="401"/>
    </row>
    <row r="354" s="344" customFormat="1" ht="24" hidden="1" customHeight="1" spans="1:10">
      <c r="A354" s="398">
        <v>2041007</v>
      </c>
      <c r="B354" s="399">
        <f t="shared" si="91"/>
        <v>7</v>
      </c>
      <c r="C354" s="6" t="s">
        <v>274</v>
      </c>
      <c r="D354" s="400"/>
      <c r="E354" s="400"/>
      <c r="F354" s="400"/>
      <c r="G354" s="400"/>
      <c r="H354" s="401"/>
      <c r="I354" s="400"/>
      <c r="J354" s="401"/>
    </row>
    <row r="355" s="344" customFormat="1" ht="24" hidden="1" customHeight="1" spans="1:10">
      <c r="A355" s="398">
        <v>2041099</v>
      </c>
      <c r="B355" s="399">
        <f t="shared" si="91"/>
        <v>7</v>
      </c>
      <c r="C355" s="6" t="s">
        <v>275</v>
      </c>
      <c r="D355" s="400"/>
      <c r="E355" s="400"/>
      <c r="F355" s="400"/>
      <c r="G355" s="400"/>
      <c r="H355" s="401"/>
      <c r="I355" s="400"/>
      <c r="J355" s="401"/>
    </row>
    <row r="356" s="344" customFormat="1" ht="24" customHeight="1" spans="1:10">
      <c r="A356" s="393">
        <v>20499</v>
      </c>
      <c r="B356" s="394">
        <f t="shared" si="91"/>
        <v>5</v>
      </c>
      <c r="C356" s="395" t="s">
        <v>276</v>
      </c>
      <c r="D356" s="396">
        <f t="shared" ref="D356:G356" si="92">SUM(D357:D358)</f>
        <v>6248</v>
      </c>
      <c r="E356" s="396">
        <f t="shared" si="92"/>
        <v>940000</v>
      </c>
      <c r="F356" s="396">
        <f t="shared" si="92"/>
        <v>773678.24</v>
      </c>
      <c r="G356" s="396">
        <f t="shared" si="92"/>
        <v>563678.24</v>
      </c>
      <c r="H356" s="397">
        <f t="shared" ref="H356:H362" si="93">G356/F356</f>
        <v>0.728569333939132</v>
      </c>
      <c r="I356" s="396">
        <f t="shared" ref="I356:I362" si="94">G356-D356</f>
        <v>557430.24</v>
      </c>
      <c r="J356" s="397">
        <f t="shared" ref="J356:J362" si="95">I356/D356</f>
        <v>89.2173879641485</v>
      </c>
    </row>
    <row r="357" s="344" customFormat="1" ht="24" customHeight="1" spans="1:10">
      <c r="A357" s="398">
        <v>2049902</v>
      </c>
      <c r="B357" s="399">
        <f t="shared" si="91"/>
        <v>7</v>
      </c>
      <c r="C357" s="6" t="s">
        <v>277</v>
      </c>
      <c r="D357" s="400"/>
      <c r="E357" s="400"/>
      <c r="F357" s="400">
        <v>40000</v>
      </c>
      <c r="G357" s="400">
        <v>40000</v>
      </c>
      <c r="H357" s="401">
        <f t="shared" si="93"/>
        <v>1</v>
      </c>
      <c r="I357" s="400">
        <f t="shared" si="94"/>
        <v>40000</v>
      </c>
      <c r="J357" s="401"/>
    </row>
    <row r="358" s="344" customFormat="1" ht="24" customHeight="1" spans="1:10">
      <c r="A358" s="398">
        <v>2049999</v>
      </c>
      <c r="B358" s="399">
        <f t="shared" si="91"/>
        <v>7</v>
      </c>
      <c r="C358" s="6" t="s">
        <v>278</v>
      </c>
      <c r="D358" s="400">
        <v>6248</v>
      </c>
      <c r="E358" s="400">
        <v>940000</v>
      </c>
      <c r="F358" s="400">
        <v>733678.24</v>
      </c>
      <c r="G358" s="400">
        <v>523678.24</v>
      </c>
      <c r="H358" s="401">
        <f t="shared" si="93"/>
        <v>0.713770984948388</v>
      </c>
      <c r="I358" s="400">
        <f t="shared" si="94"/>
        <v>517430.24</v>
      </c>
      <c r="J358" s="401">
        <f t="shared" si="95"/>
        <v>82.8153393085787</v>
      </c>
    </row>
    <row r="359" s="344" customFormat="1" ht="24" customHeight="1" spans="1:10">
      <c r="A359" s="387">
        <v>205</v>
      </c>
      <c r="B359" s="388">
        <f t="shared" si="91"/>
        <v>3</v>
      </c>
      <c r="C359" s="420" t="s">
        <v>279</v>
      </c>
      <c r="D359" s="421">
        <f t="shared" ref="D359:G359" si="96">D360+D365+D372+D378+D384+D388+D392+D396+D402+D409</f>
        <v>533728212.34</v>
      </c>
      <c r="E359" s="421">
        <f t="shared" si="96"/>
        <v>673090189.48</v>
      </c>
      <c r="F359" s="422">
        <f t="shared" si="96"/>
        <v>749043715.01</v>
      </c>
      <c r="G359" s="421">
        <f t="shared" si="96"/>
        <v>552680683.46</v>
      </c>
      <c r="H359" s="392">
        <f t="shared" si="93"/>
        <v>0.737848369040279</v>
      </c>
      <c r="I359" s="421">
        <f t="shared" si="94"/>
        <v>18952471.12</v>
      </c>
      <c r="J359" s="392">
        <f t="shared" si="95"/>
        <v>0.0355095921141353</v>
      </c>
    </row>
    <row r="360" s="344" customFormat="1" ht="24" customHeight="1" spans="1:10">
      <c r="A360" s="393">
        <v>20501</v>
      </c>
      <c r="B360" s="394">
        <f t="shared" si="91"/>
        <v>5</v>
      </c>
      <c r="C360" s="395" t="s">
        <v>280</v>
      </c>
      <c r="D360" s="396">
        <f t="shared" ref="D360:G360" si="97">SUM(D361:D364)</f>
        <v>12815985.29</v>
      </c>
      <c r="E360" s="396">
        <f t="shared" si="97"/>
        <v>7739800.72</v>
      </c>
      <c r="F360" s="396">
        <f t="shared" si="97"/>
        <v>9330193.39</v>
      </c>
      <c r="G360" s="396">
        <f t="shared" si="97"/>
        <v>29648654.44</v>
      </c>
      <c r="H360" s="397">
        <f t="shared" si="93"/>
        <v>3.17771060048735</v>
      </c>
      <c r="I360" s="396">
        <f t="shared" si="94"/>
        <v>16832669.15</v>
      </c>
      <c r="J360" s="397">
        <f t="shared" si="95"/>
        <v>1.31341202171433</v>
      </c>
    </row>
    <row r="361" s="344" customFormat="1" ht="24" customHeight="1" spans="1:10">
      <c r="A361" s="398">
        <v>2050101</v>
      </c>
      <c r="B361" s="399">
        <f t="shared" si="91"/>
        <v>7</v>
      </c>
      <c r="C361" s="6" t="s">
        <v>57</v>
      </c>
      <c r="D361" s="400">
        <v>2437121.64</v>
      </c>
      <c r="E361" s="400">
        <v>1426250.69</v>
      </c>
      <c r="F361" s="400">
        <v>1494343.36</v>
      </c>
      <c r="G361" s="400">
        <v>2783292.59</v>
      </c>
      <c r="H361" s="401">
        <f t="shared" si="93"/>
        <v>1.86255225171275</v>
      </c>
      <c r="I361" s="400">
        <f t="shared" si="94"/>
        <v>346170.95</v>
      </c>
      <c r="J361" s="401">
        <f t="shared" si="95"/>
        <v>0.142040899526049</v>
      </c>
    </row>
    <row r="362" s="344" customFormat="1" ht="24" customHeight="1" spans="1:10">
      <c r="A362" s="398">
        <v>2050102</v>
      </c>
      <c r="B362" s="399">
        <f t="shared" si="91"/>
        <v>7</v>
      </c>
      <c r="C362" s="6" t="s">
        <v>58</v>
      </c>
      <c r="D362" s="400">
        <v>3852836.72</v>
      </c>
      <c r="E362" s="400">
        <v>746087.5</v>
      </c>
      <c r="F362" s="400">
        <v>2096607.5</v>
      </c>
      <c r="G362" s="400">
        <v>22262882.17</v>
      </c>
      <c r="H362" s="401">
        <f t="shared" si="93"/>
        <v>10.6185264385442</v>
      </c>
      <c r="I362" s="400">
        <f t="shared" si="94"/>
        <v>18410045.45</v>
      </c>
      <c r="J362" s="401">
        <f t="shared" si="95"/>
        <v>4.77830927909138</v>
      </c>
    </row>
    <row r="363" s="344" customFormat="1" ht="24" hidden="1" customHeight="1" spans="1:10">
      <c r="A363" s="398">
        <v>2050103</v>
      </c>
      <c r="B363" s="399">
        <f t="shared" si="91"/>
        <v>7</v>
      </c>
      <c r="C363" s="6" t="s">
        <v>59</v>
      </c>
      <c r="D363" s="400"/>
      <c r="E363" s="400"/>
      <c r="F363" s="400"/>
      <c r="G363" s="400"/>
      <c r="H363" s="401"/>
      <c r="I363" s="400"/>
      <c r="J363" s="401"/>
    </row>
    <row r="364" s="344" customFormat="1" ht="24" customHeight="1" spans="1:10">
      <c r="A364" s="398">
        <v>2050199</v>
      </c>
      <c r="B364" s="399">
        <f t="shared" si="91"/>
        <v>7</v>
      </c>
      <c r="C364" s="6" t="s">
        <v>281</v>
      </c>
      <c r="D364" s="400">
        <v>6526026.93</v>
      </c>
      <c r="E364" s="400">
        <v>5567462.53</v>
      </c>
      <c r="F364" s="400">
        <v>5739242.53</v>
      </c>
      <c r="G364" s="400">
        <v>4602479.68</v>
      </c>
      <c r="H364" s="401">
        <f t="shared" ref="H364:H368" si="98">G364/F364</f>
        <v>0.801931553849145</v>
      </c>
      <c r="I364" s="400">
        <f>G364-D364</f>
        <v>-1923547.25</v>
      </c>
      <c r="J364" s="401">
        <f>I364/D364</f>
        <v>-0.294750124483473</v>
      </c>
    </row>
    <row r="365" s="344" customFormat="1" ht="24" customHeight="1" spans="1:10">
      <c r="A365" s="393">
        <v>20502</v>
      </c>
      <c r="B365" s="394">
        <f t="shared" si="91"/>
        <v>5</v>
      </c>
      <c r="C365" s="395" t="s">
        <v>282</v>
      </c>
      <c r="D365" s="396">
        <f t="shared" ref="D365:G365" si="99">SUM(D366:D371)</f>
        <v>515224653.86</v>
      </c>
      <c r="E365" s="396">
        <f t="shared" si="99"/>
        <v>664344191.56</v>
      </c>
      <c r="F365" s="396">
        <f t="shared" si="99"/>
        <v>726727428.61</v>
      </c>
      <c r="G365" s="396">
        <f t="shared" si="99"/>
        <v>513788897.23</v>
      </c>
      <c r="H365" s="397">
        <f t="shared" si="98"/>
        <v>0.706989824524328</v>
      </c>
      <c r="I365" s="396">
        <f>G365-D365</f>
        <v>-1435756.63</v>
      </c>
      <c r="J365" s="397">
        <f t="shared" ref="J365:J368" si="100">I365/D365</f>
        <v>-0.00278666135101161</v>
      </c>
    </row>
    <row r="366" s="344" customFormat="1" ht="24" customHeight="1" spans="1:10">
      <c r="A366" s="398">
        <v>2050201</v>
      </c>
      <c r="B366" s="399">
        <f t="shared" si="91"/>
        <v>7</v>
      </c>
      <c r="C366" s="6" t="s">
        <v>283</v>
      </c>
      <c r="D366" s="400">
        <v>49717913.56</v>
      </c>
      <c r="E366" s="400">
        <v>54193543.58</v>
      </c>
      <c r="F366" s="400">
        <v>71811992.89</v>
      </c>
      <c r="G366" s="400">
        <v>42523771.49</v>
      </c>
      <c r="H366" s="401">
        <f t="shared" si="98"/>
        <v>0.592154176185264</v>
      </c>
      <c r="I366" s="400">
        <f>G366-D366</f>
        <v>-7194142.07</v>
      </c>
      <c r="J366" s="401">
        <f t="shared" si="100"/>
        <v>-0.144699195015858</v>
      </c>
    </row>
    <row r="367" s="344" customFormat="1" ht="24" customHeight="1" spans="1:10">
      <c r="A367" s="398">
        <v>2050202</v>
      </c>
      <c r="B367" s="399">
        <f t="shared" si="91"/>
        <v>7</v>
      </c>
      <c r="C367" s="6" t="s">
        <v>284</v>
      </c>
      <c r="D367" s="400">
        <v>264239149.08</v>
      </c>
      <c r="E367" s="400">
        <v>338610544.12</v>
      </c>
      <c r="F367" s="400">
        <v>351654962.92</v>
      </c>
      <c r="G367" s="400">
        <v>256351939.83</v>
      </c>
      <c r="H367" s="401">
        <f t="shared" si="98"/>
        <v>0.72898712334772</v>
      </c>
      <c r="I367" s="400">
        <f>G367-D367</f>
        <v>-7887209.25</v>
      </c>
      <c r="J367" s="401">
        <f t="shared" si="100"/>
        <v>-0.0298487535910589</v>
      </c>
    </row>
    <row r="368" s="344" customFormat="1" ht="24" customHeight="1" spans="1:10">
      <c r="A368" s="398">
        <v>2050203</v>
      </c>
      <c r="B368" s="399">
        <f t="shared" si="91"/>
        <v>7</v>
      </c>
      <c r="C368" s="6" t="s">
        <v>285</v>
      </c>
      <c r="D368" s="400">
        <v>196253347.71</v>
      </c>
      <c r="E368" s="400">
        <v>255964987.37</v>
      </c>
      <c r="F368" s="400">
        <v>274334001.31</v>
      </c>
      <c r="G368" s="400">
        <v>199493492</v>
      </c>
      <c r="H368" s="401">
        <f t="shared" si="98"/>
        <v>0.727192003351311</v>
      </c>
      <c r="I368" s="400">
        <f>G368-D368</f>
        <v>3240144.28999999</v>
      </c>
      <c r="J368" s="401">
        <f t="shared" si="100"/>
        <v>0.0165100077415642</v>
      </c>
    </row>
    <row r="369" s="344" customFormat="1" ht="24" hidden="1" customHeight="1" spans="1:10">
      <c r="A369" s="398">
        <v>2050204</v>
      </c>
      <c r="B369" s="399">
        <f t="shared" si="91"/>
        <v>7</v>
      </c>
      <c r="C369" s="6" t="s">
        <v>286</v>
      </c>
      <c r="D369" s="400"/>
      <c r="E369" s="400"/>
      <c r="F369" s="400"/>
      <c r="G369" s="400"/>
      <c r="H369" s="401"/>
      <c r="I369" s="400"/>
      <c r="J369" s="401"/>
    </row>
    <row r="370" s="344" customFormat="1" ht="24" hidden="1" customHeight="1" spans="1:10">
      <c r="A370" s="398">
        <v>2050205</v>
      </c>
      <c r="B370" s="399">
        <f t="shared" si="91"/>
        <v>7</v>
      </c>
      <c r="C370" s="6" t="s">
        <v>287</v>
      </c>
      <c r="D370" s="400"/>
      <c r="E370" s="400"/>
      <c r="F370" s="400"/>
      <c r="G370" s="400"/>
      <c r="H370" s="401"/>
      <c r="I370" s="400"/>
      <c r="J370" s="401"/>
    </row>
    <row r="371" s="344" customFormat="1" ht="24" customHeight="1" spans="1:10">
      <c r="A371" s="398">
        <v>2050299</v>
      </c>
      <c r="B371" s="399">
        <f t="shared" si="91"/>
        <v>7</v>
      </c>
      <c r="C371" s="6" t="s">
        <v>288</v>
      </c>
      <c r="D371" s="400">
        <v>5014243.51</v>
      </c>
      <c r="E371" s="400">
        <v>15575116.49</v>
      </c>
      <c r="F371" s="400">
        <v>28926471.49</v>
      </c>
      <c r="G371" s="400">
        <v>15419693.91</v>
      </c>
      <c r="H371" s="401">
        <f>G371/F371</f>
        <v>0.533065151597583</v>
      </c>
      <c r="I371" s="400">
        <f>G371-D371</f>
        <v>10405450.4</v>
      </c>
      <c r="J371" s="401">
        <f>I371/D371</f>
        <v>2.07517851481449</v>
      </c>
    </row>
    <row r="372" s="344" customFormat="1" ht="24" hidden="1" customHeight="1" spans="1:10">
      <c r="A372" s="393">
        <v>20503</v>
      </c>
      <c r="B372" s="394">
        <f t="shared" si="91"/>
        <v>5</v>
      </c>
      <c r="C372" s="395" t="s">
        <v>289</v>
      </c>
      <c r="D372" s="396"/>
      <c r="E372" s="396"/>
      <c r="F372" s="396"/>
      <c r="G372" s="396"/>
      <c r="H372" s="397"/>
      <c r="I372" s="396"/>
      <c r="J372" s="397"/>
    </row>
    <row r="373" s="344" customFormat="1" ht="24" hidden="1" customHeight="1" spans="1:10">
      <c r="A373" s="398">
        <v>2050301</v>
      </c>
      <c r="B373" s="399">
        <f t="shared" si="91"/>
        <v>7</v>
      </c>
      <c r="C373" s="6" t="s">
        <v>290</v>
      </c>
      <c r="D373" s="400"/>
      <c r="E373" s="400"/>
      <c r="F373" s="400"/>
      <c r="G373" s="400"/>
      <c r="H373" s="401"/>
      <c r="I373" s="400"/>
      <c r="J373" s="401"/>
    </row>
    <row r="374" s="344" customFormat="1" ht="24" hidden="1" customHeight="1" spans="1:10">
      <c r="A374" s="398">
        <v>2050302</v>
      </c>
      <c r="B374" s="399">
        <f t="shared" si="91"/>
        <v>7</v>
      </c>
      <c r="C374" s="6" t="s">
        <v>291</v>
      </c>
      <c r="D374" s="400"/>
      <c r="E374" s="400"/>
      <c r="F374" s="400"/>
      <c r="G374" s="400"/>
      <c r="H374" s="401"/>
      <c r="I374" s="400"/>
      <c r="J374" s="401"/>
    </row>
    <row r="375" s="344" customFormat="1" ht="24" hidden="1" customHeight="1" spans="1:10">
      <c r="A375" s="398">
        <v>2050303</v>
      </c>
      <c r="B375" s="399">
        <f t="shared" si="91"/>
        <v>7</v>
      </c>
      <c r="C375" s="6" t="s">
        <v>292</v>
      </c>
      <c r="D375" s="400"/>
      <c r="E375" s="400"/>
      <c r="F375" s="400"/>
      <c r="G375" s="400"/>
      <c r="H375" s="401"/>
      <c r="I375" s="400"/>
      <c r="J375" s="401"/>
    </row>
    <row r="376" s="344" customFormat="1" ht="24" hidden="1" customHeight="1" spans="1:10">
      <c r="A376" s="398">
        <v>2050305</v>
      </c>
      <c r="B376" s="399">
        <f t="shared" si="91"/>
        <v>7</v>
      </c>
      <c r="C376" s="6" t="s">
        <v>293</v>
      </c>
      <c r="D376" s="400"/>
      <c r="E376" s="400"/>
      <c r="F376" s="400"/>
      <c r="G376" s="400"/>
      <c r="H376" s="401"/>
      <c r="I376" s="400"/>
      <c r="J376" s="401"/>
    </row>
    <row r="377" s="344" customFormat="1" ht="24" hidden="1" customHeight="1" spans="1:10">
      <c r="A377" s="398">
        <v>2050399</v>
      </c>
      <c r="B377" s="399">
        <f t="shared" si="91"/>
        <v>7</v>
      </c>
      <c r="C377" s="6" t="s">
        <v>294</v>
      </c>
      <c r="D377" s="400"/>
      <c r="E377" s="400"/>
      <c r="F377" s="400"/>
      <c r="G377" s="400"/>
      <c r="H377" s="401"/>
      <c r="I377" s="400"/>
      <c r="J377" s="401"/>
    </row>
    <row r="378" s="344" customFormat="1" ht="24" hidden="1" customHeight="1" spans="1:10">
      <c r="A378" s="393">
        <v>20504</v>
      </c>
      <c r="B378" s="394">
        <f t="shared" si="91"/>
        <v>5</v>
      </c>
      <c r="C378" s="395" t="s">
        <v>295</v>
      </c>
      <c r="D378" s="396"/>
      <c r="E378" s="396"/>
      <c r="F378" s="396"/>
      <c r="G378" s="396"/>
      <c r="H378" s="397"/>
      <c r="I378" s="396"/>
      <c r="J378" s="397"/>
    </row>
    <row r="379" s="344" customFormat="1" ht="24" hidden="1" customHeight="1" spans="1:10">
      <c r="A379" s="398">
        <v>2050401</v>
      </c>
      <c r="B379" s="399">
        <f t="shared" si="91"/>
        <v>7</v>
      </c>
      <c r="C379" s="6" t="s">
        <v>296</v>
      </c>
      <c r="D379" s="400"/>
      <c r="E379" s="400"/>
      <c r="F379" s="400"/>
      <c r="G379" s="400"/>
      <c r="H379" s="401"/>
      <c r="I379" s="400"/>
      <c r="J379" s="401"/>
    </row>
    <row r="380" s="344" customFormat="1" ht="24" hidden="1" customHeight="1" spans="1:10">
      <c r="A380" s="398">
        <v>2050402</v>
      </c>
      <c r="B380" s="399">
        <f t="shared" si="91"/>
        <v>7</v>
      </c>
      <c r="C380" s="6" t="s">
        <v>297</v>
      </c>
      <c r="D380" s="400"/>
      <c r="E380" s="400"/>
      <c r="F380" s="400"/>
      <c r="G380" s="400"/>
      <c r="H380" s="401"/>
      <c r="I380" s="400"/>
      <c r="J380" s="401"/>
    </row>
    <row r="381" s="344" customFormat="1" ht="24" hidden="1" customHeight="1" spans="1:10">
      <c r="A381" s="398">
        <v>2050403</v>
      </c>
      <c r="B381" s="399">
        <f t="shared" si="91"/>
        <v>7</v>
      </c>
      <c r="C381" s="6" t="s">
        <v>298</v>
      </c>
      <c r="D381" s="400"/>
      <c r="E381" s="400"/>
      <c r="F381" s="400"/>
      <c r="G381" s="400"/>
      <c r="H381" s="401"/>
      <c r="I381" s="400"/>
      <c r="J381" s="401"/>
    </row>
    <row r="382" s="344" customFormat="1" ht="24" hidden="1" customHeight="1" spans="1:10">
      <c r="A382" s="398">
        <v>2050404</v>
      </c>
      <c r="B382" s="399">
        <f t="shared" si="91"/>
        <v>7</v>
      </c>
      <c r="C382" s="6" t="s">
        <v>299</v>
      </c>
      <c r="D382" s="400"/>
      <c r="E382" s="400"/>
      <c r="F382" s="400"/>
      <c r="G382" s="400"/>
      <c r="H382" s="401"/>
      <c r="I382" s="400"/>
      <c r="J382" s="401"/>
    </row>
    <row r="383" s="344" customFormat="1" ht="24" hidden="1" customHeight="1" spans="1:10">
      <c r="A383" s="398">
        <v>2050499</v>
      </c>
      <c r="B383" s="399">
        <f t="shared" si="91"/>
        <v>7</v>
      </c>
      <c r="C383" s="6" t="s">
        <v>300</v>
      </c>
      <c r="D383" s="400"/>
      <c r="E383" s="400"/>
      <c r="F383" s="400"/>
      <c r="G383" s="400"/>
      <c r="H383" s="401"/>
      <c r="I383" s="400"/>
      <c r="J383" s="401"/>
    </row>
    <row r="384" s="344" customFormat="1" ht="24" hidden="1" customHeight="1" spans="1:10">
      <c r="A384" s="393">
        <v>20505</v>
      </c>
      <c r="B384" s="394">
        <f t="shared" si="91"/>
        <v>5</v>
      </c>
      <c r="C384" s="395" t="s">
        <v>301</v>
      </c>
      <c r="D384" s="396"/>
      <c r="E384" s="396"/>
      <c r="F384" s="396"/>
      <c r="G384" s="396"/>
      <c r="H384" s="397"/>
      <c r="I384" s="396"/>
      <c r="J384" s="397"/>
    </row>
    <row r="385" s="344" customFormat="1" ht="24" hidden="1" customHeight="1" spans="1:10">
      <c r="A385" s="398">
        <v>2050501</v>
      </c>
      <c r="B385" s="399">
        <f t="shared" si="91"/>
        <v>7</v>
      </c>
      <c r="C385" s="6" t="s">
        <v>302</v>
      </c>
      <c r="D385" s="400"/>
      <c r="E385" s="400"/>
      <c r="F385" s="400"/>
      <c r="G385" s="400"/>
      <c r="H385" s="401"/>
      <c r="I385" s="400"/>
      <c r="J385" s="401"/>
    </row>
    <row r="386" s="344" customFormat="1" ht="24" hidden="1" customHeight="1" spans="1:10">
      <c r="A386" s="398">
        <v>2050502</v>
      </c>
      <c r="B386" s="399">
        <f t="shared" si="91"/>
        <v>7</v>
      </c>
      <c r="C386" s="6" t="s">
        <v>303</v>
      </c>
      <c r="D386" s="400"/>
      <c r="E386" s="400"/>
      <c r="F386" s="400"/>
      <c r="G386" s="400"/>
      <c r="H386" s="401"/>
      <c r="I386" s="400"/>
      <c r="J386" s="401"/>
    </row>
    <row r="387" s="344" customFormat="1" ht="24" hidden="1" customHeight="1" spans="1:10">
      <c r="A387" s="398">
        <v>2050599</v>
      </c>
      <c r="B387" s="399">
        <f t="shared" si="91"/>
        <v>7</v>
      </c>
      <c r="C387" s="6" t="s">
        <v>304</v>
      </c>
      <c r="D387" s="400"/>
      <c r="E387" s="400"/>
      <c r="F387" s="400"/>
      <c r="G387" s="400"/>
      <c r="H387" s="401"/>
      <c r="I387" s="400"/>
      <c r="J387" s="401"/>
    </row>
    <row r="388" s="344" customFormat="1" ht="24" hidden="1" customHeight="1" spans="1:10">
      <c r="A388" s="393">
        <v>20506</v>
      </c>
      <c r="B388" s="394">
        <f t="shared" si="91"/>
        <v>5</v>
      </c>
      <c r="C388" s="395" t="s">
        <v>305</v>
      </c>
      <c r="D388" s="396"/>
      <c r="E388" s="396"/>
      <c r="F388" s="396"/>
      <c r="G388" s="396"/>
      <c r="H388" s="397"/>
      <c r="I388" s="396"/>
      <c r="J388" s="397"/>
    </row>
    <row r="389" s="344" customFormat="1" ht="24" hidden="1" customHeight="1" spans="1:10">
      <c r="A389" s="398">
        <v>2050601</v>
      </c>
      <c r="B389" s="399">
        <f t="shared" si="91"/>
        <v>7</v>
      </c>
      <c r="C389" s="6" t="s">
        <v>306</v>
      </c>
      <c r="D389" s="400"/>
      <c r="E389" s="400"/>
      <c r="F389" s="400"/>
      <c r="G389" s="400"/>
      <c r="H389" s="401"/>
      <c r="I389" s="400"/>
      <c r="J389" s="401"/>
    </row>
    <row r="390" s="344" customFormat="1" ht="24" hidden="1" customHeight="1" spans="1:10">
      <c r="A390" s="398">
        <v>2050602</v>
      </c>
      <c r="B390" s="399">
        <f t="shared" si="91"/>
        <v>7</v>
      </c>
      <c r="C390" s="6" t="s">
        <v>307</v>
      </c>
      <c r="D390" s="400"/>
      <c r="E390" s="400"/>
      <c r="F390" s="400"/>
      <c r="G390" s="400"/>
      <c r="H390" s="401"/>
      <c r="I390" s="400"/>
      <c r="J390" s="401"/>
    </row>
    <row r="391" s="344" customFormat="1" ht="24" hidden="1" customHeight="1" spans="1:10">
      <c r="A391" s="398">
        <v>2050699</v>
      </c>
      <c r="B391" s="399">
        <f t="shared" si="91"/>
        <v>7</v>
      </c>
      <c r="C391" s="6" t="s">
        <v>308</v>
      </c>
      <c r="D391" s="400"/>
      <c r="E391" s="400"/>
      <c r="F391" s="400"/>
      <c r="G391" s="400"/>
      <c r="H391" s="401"/>
      <c r="I391" s="400"/>
      <c r="J391" s="401"/>
    </row>
    <row r="392" s="344" customFormat="1" ht="24" customHeight="1" spans="1:10">
      <c r="A392" s="393">
        <v>20507</v>
      </c>
      <c r="B392" s="394">
        <f t="shared" si="91"/>
        <v>5</v>
      </c>
      <c r="C392" s="395" t="s">
        <v>309</v>
      </c>
      <c r="D392" s="396"/>
      <c r="E392" s="396">
        <f t="shared" ref="E392:G392" si="101">SUM(E393:E395)</f>
        <v>36000</v>
      </c>
      <c r="F392" s="396">
        <f t="shared" si="101"/>
        <v>36000</v>
      </c>
      <c r="G392" s="396">
        <f t="shared" si="101"/>
        <v>0</v>
      </c>
      <c r="H392" s="397">
        <f>G392/F392</f>
        <v>0</v>
      </c>
      <c r="I392" s="396">
        <f>G392-D392</f>
        <v>0</v>
      </c>
      <c r="J392" s="397"/>
    </row>
    <row r="393" s="344" customFormat="1" ht="24" hidden="1" customHeight="1" spans="1:10">
      <c r="A393" s="398">
        <v>2050701</v>
      </c>
      <c r="B393" s="399">
        <f t="shared" ref="B393:B456" si="102">LEN(A393)</f>
        <v>7</v>
      </c>
      <c r="C393" s="6" t="s">
        <v>310</v>
      </c>
      <c r="D393" s="400"/>
      <c r="E393" s="400"/>
      <c r="F393" s="400"/>
      <c r="G393" s="400"/>
      <c r="H393" s="401"/>
      <c r="I393" s="400"/>
      <c r="J393" s="401"/>
    </row>
    <row r="394" s="344" customFormat="1" ht="24" hidden="1" customHeight="1" spans="1:10">
      <c r="A394" s="398">
        <v>2050702</v>
      </c>
      <c r="B394" s="399">
        <f t="shared" si="102"/>
        <v>7</v>
      </c>
      <c r="C394" s="6" t="s">
        <v>311</v>
      </c>
      <c r="D394" s="400"/>
      <c r="E394" s="400"/>
      <c r="F394" s="400"/>
      <c r="G394" s="400"/>
      <c r="H394" s="401"/>
      <c r="I394" s="400"/>
      <c r="J394" s="401"/>
    </row>
    <row r="395" s="344" customFormat="1" ht="24" customHeight="1" spans="1:10">
      <c r="A395" s="398">
        <v>2050799</v>
      </c>
      <c r="B395" s="399">
        <f t="shared" si="102"/>
        <v>7</v>
      </c>
      <c r="C395" s="6" t="s">
        <v>312</v>
      </c>
      <c r="D395" s="400"/>
      <c r="E395" s="400">
        <v>36000</v>
      </c>
      <c r="F395" s="400">
        <v>36000</v>
      </c>
      <c r="G395" s="400">
        <v>0</v>
      </c>
      <c r="H395" s="401"/>
      <c r="I395" s="400">
        <f>G395-D395</f>
        <v>0</v>
      </c>
      <c r="J395" s="401"/>
    </row>
    <row r="396" s="344" customFormat="1" ht="24" customHeight="1" spans="1:10">
      <c r="A396" s="393">
        <v>20508</v>
      </c>
      <c r="B396" s="394">
        <f t="shared" si="102"/>
        <v>5</v>
      </c>
      <c r="C396" s="395" t="s">
        <v>313</v>
      </c>
      <c r="D396" s="396">
        <f t="shared" ref="D396:G396" si="103">SUM(D397:D401)</f>
        <v>813255.58</v>
      </c>
      <c r="E396" s="396">
        <f t="shared" si="103"/>
        <v>531447.2</v>
      </c>
      <c r="F396" s="396">
        <f t="shared" si="103"/>
        <v>1550151.2</v>
      </c>
      <c r="G396" s="396">
        <f t="shared" si="103"/>
        <v>909709.2</v>
      </c>
      <c r="H396" s="397">
        <f>G396/F396</f>
        <v>0.586851914832566</v>
      </c>
      <c r="I396" s="396">
        <f>G396-D396</f>
        <v>96453.62</v>
      </c>
      <c r="J396" s="397">
        <f t="shared" ref="J396:J398" si="104">I396/D396</f>
        <v>0.118601854536307</v>
      </c>
    </row>
    <row r="397" s="344" customFormat="1" ht="24" hidden="1" customHeight="1" spans="1:10">
      <c r="A397" s="398">
        <v>2050801</v>
      </c>
      <c r="B397" s="399">
        <f t="shared" si="102"/>
        <v>7</v>
      </c>
      <c r="C397" s="6" t="s">
        <v>314</v>
      </c>
      <c r="D397" s="400"/>
      <c r="E397" s="400"/>
      <c r="F397" s="400"/>
      <c r="G397" s="400"/>
      <c r="H397" s="401"/>
      <c r="I397" s="400"/>
      <c r="J397" s="401"/>
    </row>
    <row r="398" s="344" customFormat="1" ht="24" customHeight="1" spans="1:10">
      <c r="A398" s="398">
        <v>2050802</v>
      </c>
      <c r="B398" s="399">
        <f t="shared" si="102"/>
        <v>7</v>
      </c>
      <c r="C398" s="6" t="s">
        <v>315</v>
      </c>
      <c r="D398" s="400">
        <v>813255.58</v>
      </c>
      <c r="E398" s="400">
        <v>531447.2</v>
      </c>
      <c r="F398" s="400">
        <v>1550151.2</v>
      </c>
      <c r="G398" s="400">
        <v>909709.2</v>
      </c>
      <c r="H398" s="401">
        <f>G398/F398</f>
        <v>0.586851914832566</v>
      </c>
      <c r="I398" s="400">
        <f>G398-D398</f>
        <v>96453.62</v>
      </c>
      <c r="J398" s="401">
        <f t="shared" si="104"/>
        <v>0.118601854536307</v>
      </c>
    </row>
    <row r="399" s="344" customFormat="1" ht="24" hidden="1" customHeight="1" spans="1:10">
      <c r="A399" s="398">
        <v>2050803</v>
      </c>
      <c r="B399" s="399">
        <f t="shared" si="102"/>
        <v>7</v>
      </c>
      <c r="C399" s="6" t="s">
        <v>316</v>
      </c>
      <c r="D399" s="400"/>
      <c r="E399" s="400"/>
      <c r="F399" s="400"/>
      <c r="G399" s="400"/>
      <c r="H399" s="401"/>
      <c r="I399" s="400"/>
      <c r="J399" s="401"/>
    </row>
    <row r="400" s="344" customFormat="1" ht="24" hidden="1" customHeight="1" spans="1:10">
      <c r="A400" s="398">
        <v>2050804</v>
      </c>
      <c r="B400" s="399">
        <f t="shared" si="102"/>
        <v>7</v>
      </c>
      <c r="C400" s="6" t="s">
        <v>317</v>
      </c>
      <c r="D400" s="400"/>
      <c r="E400" s="400"/>
      <c r="F400" s="400"/>
      <c r="G400" s="400"/>
      <c r="H400" s="401"/>
      <c r="I400" s="400"/>
      <c r="J400" s="401"/>
    </row>
    <row r="401" s="344" customFormat="1" ht="24" hidden="1" customHeight="1" spans="1:10">
      <c r="A401" s="398">
        <v>2050899</v>
      </c>
      <c r="B401" s="399">
        <f t="shared" si="102"/>
        <v>7</v>
      </c>
      <c r="C401" s="6" t="s">
        <v>318</v>
      </c>
      <c r="D401" s="400"/>
      <c r="E401" s="400"/>
      <c r="F401" s="400"/>
      <c r="G401" s="400"/>
      <c r="H401" s="401"/>
      <c r="I401" s="400"/>
      <c r="J401" s="401"/>
    </row>
    <row r="402" s="344" customFormat="1" ht="24" customHeight="1" spans="1:10">
      <c r="A402" s="393">
        <v>20509</v>
      </c>
      <c r="B402" s="394">
        <f t="shared" si="102"/>
        <v>5</v>
      </c>
      <c r="C402" s="395" t="s">
        <v>319</v>
      </c>
      <c r="D402" s="396">
        <f t="shared" ref="D402:G402" si="105">SUM(D403:D408)</f>
        <v>4749967.61</v>
      </c>
      <c r="E402" s="396">
        <f t="shared" si="105"/>
        <v>410000</v>
      </c>
      <c r="F402" s="396">
        <f t="shared" si="105"/>
        <v>10865476.32</v>
      </c>
      <c r="G402" s="396">
        <f t="shared" si="105"/>
        <v>8125673.06</v>
      </c>
      <c r="H402" s="397">
        <f>G402/F402</f>
        <v>0.747843244114677</v>
      </c>
      <c r="I402" s="396">
        <f>G402-D402</f>
        <v>3375705.45</v>
      </c>
      <c r="J402" s="397">
        <f>I402/D402</f>
        <v>0.710679677666265</v>
      </c>
    </row>
    <row r="403" s="344" customFormat="1" ht="24" hidden="1" customHeight="1" spans="1:10">
      <c r="A403" s="398">
        <v>2050901</v>
      </c>
      <c r="B403" s="399">
        <f t="shared" si="102"/>
        <v>7</v>
      </c>
      <c r="C403" s="6" t="s">
        <v>320</v>
      </c>
      <c r="D403" s="400"/>
      <c r="E403" s="400"/>
      <c r="F403" s="400"/>
      <c r="G403" s="400"/>
      <c r="H403" s="401"/>
      <c r="I403" s="400"/>
      <c r="J403" s="401"/>
    </row>
    <row r="404" s="344" customFormat="1" ht="24" customHeight="1" spans="1:10">
      <c r="A404" s="398">
        <v>2050902</v>
      </c>
      <c r="B404" s="399">
        <f t="shared" si="102"/>
        <v>7</v>
      </c>
      <c r="C404" s="6" t="s">
        <v>321</v>
      </c>
      <c r="D404" s="400"/>
      <c r="E404" s="400">
        <v>30000</v>
      </c>
      <c r="F404" s="400">
        <v>30000</v>
      </c>
      <c r="G404" s="400">
        <v>0</v>
      </c>
      <c r="H404" s="401">
        <f>G404/F404</f>
        <v>0</v>
      </c>
      <c r="I404" s="400">
        <f>G404-D404</f>
        <v>0</v>
      </c>
      <c r="J404" s="401"/>
    </row>
    <row r="405" s="344" customFormat="1" ht="24" hidden="1" customHeight="1" spans="1:10">
      <c r="A405" s="398">
        <v>2050903</v>
      </c>
      <c r="B405" s="399">
        <f t="shared" si="102"/>
        <v>7</v>
      </c>
      <c r="C405" s="6" t="s">
        <v>322</v>
      </c>
      <c r="D405" s="400"/>
      <c r="E405" s="400"/>
      <c r="F405" s="400"/>
      <c r="G405" s="400"/>
      <c r="H405" s="401"/>
      <c r="I405" s="400"/>
      <c r="J405" s="401"/>
    </row>
    <row r="406" s="344" customFormat="1" ht="24" hidden="1" customHeight="1" spans="1:10">
      <c r="A406" s="398">
        <v>2050904</v>
      </c>
      <c r="B406" s="399">
        <f t="shared" si="102"/>
        <v>7</v>
      </c>
      <c r="C406" s="6" t="s">
        <v>323</v>
      </c>
      <c r="D406" s="400"/>
      <c r="E406" s="400"/>
      <c r="F406" s="400"/>
      <c r="G406" s="400"/>
      <c r="H406" s="401"/>
      <c r="I406" s="400"/>
      <c r="J406" s="401"/>
    </row>
    <row r="407" s="344" customFormat="1" ht="24" hidden="1" customHeight="1" spans="1:10">
      <c r="A407" s="398">
        <v>2050905</v>
      </c>
      <c r="B407" s="399">
        <f t="shared" si="102"/>
        <v>7</v>
      </c>
      <c r="C407" s="6" t="s">
        <v>324</v>
      </c>
      <c r="D407" s="400"/>
      <c r="E407" s="400"/>
      <c r="F407" s="400"/>
      <c r="G407" s="400"/>
      <c r="H407" s="401"/>
      <c r="I407" s="400"/>
      <c r="J407" s="401"/>
    </row>
    <row r="408" s="344" customFormat="1" ht="24" customHeight="1" spans="1:10">
      <c r="A408" s="398">
        <v>2050999</v>
      </c>
      <c r="B408" s="399">
        <f t="shared" si="102"/>
        <v>7</v>
      </c>
      <c r="C408" s="6" t="s">
        <v>325</v>
      </c>
      <c r="D408" s="400">
        <v>4749967.61</v>
      </c>
      <c r="E408" s="400">
        <v>380000</v>
      </c>
      <c r="F408" s="400">
        <v>10835476.32</v>
      </c>
      <c r="G408" s="400">
        <v>8125673.06</v>
      </c>
      <c r="H408" s="401">
        <f t="shared" ref="H408:H414" si="106">G408/F408</f>
        <v>0.749913785054536</v>
      </c>
      <c r="I408" s="400">
        <f t="shared" ref="I408:I414" si="107">G408-D408</f>
        <v>3375705.45</v>
      </c>
      <c r="J408" s="401">
        <f t="shared" ref="J408:J414" si="108">I408/D408</f>
        <v>0.710679677666265</v>
      </c>
    </row>
    <row r="409" s="344" customFormat="1" ht="24" customHeight="1" spans="1:10">
      <c r="A409" s="393">
        <v>20599</v>
      </c>
      <c r="B409" s="394">
        <f t="shared" si="102"/>
        <v>5</v>
      </c>
      <c r="C409" s="395" t="s">
        <v>326</v>
      </c>
      <c r="D409" s="396">
        <f t="shared" ref="D409:G409" si="109">D410</f>
        <v>124350</v>
      </c>
      <c r="E409" s="396">
        <f t="shared" si="109"/>
        <v>28750</v>
      </c>
      <c r="F409" s="396">
        <f t="shared" si="109"/>
        <v>534465.49</v>
      </c>
      <c r="G409" s="396">
        <f t="shared" si="109"/>
        <v>207749.53</v>
      </c>
      <c r="H409" s="397">
        <f t="shared" si="106"/>
        <v>0.388705227721999</v>
      </c>
      <c r="I409" s="396">
        <f t="shared" si="107"/>
        <v>83399.53</v>
      </c>
      <c r="J409" s="397">
        <f t="shared" si="108"/>
        <v>0.670683795737837</v>
      </c>
    </row>
    <row r="410" s="344" customFormat="1" ht="24" customHeight="1" spans="1:10">
      <c r="A410" s="398">
        <v>2059999</v>
      </c>
      <c r="B410" s="399">
        <f t="shared" si="102"/>
        <v>7</v>
      </c>
      <c r="C410" s="6" t="s">
        <v>327</v>
      </c>
      <c r="D410" s="400">
        <v>124350</v>
      </c>
      <c r="E410" s="400">
        <v>28750</v>
      </c>
      <c r="F410" s="400">
        <v>534465.49</v>
      </c>
      <c r="G410" s="400">
        <v>207749.53</v>
      </c>
      <c r="H410" s="401">
        <f t="shared" si="106"/>
        <v>0.388705227721999</v>
      </c>
      <c r="I410" s="400">
        <f t="shared" si="107"/>
        <v>83399.53</v>
      </c>
      <c r="J410" s="401">
        <f t="shared" si="108"/>
        <v>0.670683795737837</v>
      </c>
    </row>
    <row r="411" s="344" customFormat="1" ht="24" customHeight="1" spans="1:10">
      <c r="A411" s="387">
        <v>206</v>
      </c>
      <c r="B411" s="388">
        <f t="shared" si="102"/>
        <v>3</v>
      </c>
      <c r="C411" s="420" t="s">
        <v>328</v>
      </c>
      <c r="D411" s="421">
        <f t="shared" ref="D411:G411" si="110">D412+D417+D426+D432+D437+D442+D447+D454+D458+D462</f>
        <v>1717816.35</v>
      </c>
      <c r="E411" s="421">
        <f t="shared" si="110"/>
        <v>719920.21</v>
      </c>
      <c r="F411" s="421">
        <f t="shared" si="110"/>
        <v>857986.21</v>
      </c>
      <c r="G411" s="421">
        <f t="shared" si="110"/>
        <v>861655.4</v>
      </c>
      <c r="H411" s="392">
        <f t="shared" si="106"/>
        <v>1.00427651395469</v>
      </c>
      <c r="I411" s="421">
        <f t="shared" si="107"/>
        <v>-856160.95</v>
      </c>
      <c r="J411" s="392">
        <f t="shared" si="108"/>
        <v>-0.498400745807315</v>
      </c>
    </row>
    <row r="412" s="344" customFormat="1" ht="24" customHeight="1" spans="1:10">
      <c r="A412" s="393">
        <v>20601</v>
      </c>
      <c r="B412" s="394">
        <f t="shared" si="102"/>
        <v>5</v>
      </c>
      <c r="C412" s="395" t="s">
        <v>329</v>
      </c>
      <c r="D412" s="396">
        <f t="shared" ref="D412:G412" si="111">SUM(D413:D416)</f>
        <v>1517016.35</v>
      </c>
      <c r="E412" s="396">
        <f t="shared" si="111"/>
        <v>719920.21</v>
      </c>
      <c r="F412" s="396">
        <f t="shared" si="111"/>
        <v>779106.21</v>
      </c>
      <c r="G412" s="396">
        <f t="shared" si="111"/>
        <v>831339.4</v>
      </c>
      <c r="H412" s="397">
        <f t="shared" si="106"/>
        <v>1.06704245111844</v>
      </c>
      <c r="I412" s="396">
        <f t="shared" si="107"/>
        <v>-685676.95</v>
      </c>
      <c r="J412" s="397">
        <f t="shared" si="108"/>
        <v>-0.451990481183673</v>
      </c>
    </row>
    <row r="413" s="344" customFormat="1" ht="24" customHeight="1" spans="1:10">
      <c r="A413" s="398">
        <v>2060101</v>
      </c>
      <c r="B413" s="399">
        <f t="shared" si="102"/>
        <v>7</v>
      </c>
      <c r="C413" s="6" t="s">
        <v>57</v>
      </c>
      <c r="D413" s="400">
        <v>681373.23</v>
      </c>
      <c r="E413" s="400">
        <v>719920.21</v>
      </c>
      <c r="F413" s="400">
        <v>737420.21</v>
      </c>
      <c r="G413" s="400">
        <v>798674.36</v>
      </c>
      <c r="H413" s="401">
        <f t="shared" si="106"/>
        <v>1.08306546141446</v>
      </c>
      <c r="I413" s="400">
        <f t="shared" si="107"/>
        <v>117301.13</v>
      </c>
      <c r="J413" s="401">
        <f t="shared" si="108"/>
        <v>0.172154004347955</v>
      </c>
    </row>
    <row r="414" s="344" customFormat="1" ht="24" customHeight="1" spans="1:10">
      <c r="A414" s="398">
        <v>2060102</v>
      </c>
      <c r="B414" s="399">
        <f t="shared" si="102"/>
        <v>7</v>
      </c>
      <c r="C414" s="6" t="s">
        <v>58</v>
      </c>
      <c r="D414" s="400">
        <v>22947.12</v>
      </c>
      <c r="E414" s="400"/>
      <c r="F414" s="400">
        <v>41686</v>
      </c>
      <c r="G414" s="400">
        <v>32665.04</v>
      </c>
      <c r="H414" s="401">
        <f t="shared" si="106"/>
        <v>0.78359737081994</v>
      </c>
      <c r="I414" s="400">
        <f t="shared" si="107"/>
        <v>9717.92</v>
      </c>
      <c r="J414" s="401">
        <f t="shared" si="108"/>
        <v>0.423491924041013</v>
      </c>
    </row>
    <row r="415" s="344" customFormat="1" ht="24" hidden="1" customHeight="1" spans="1:10">
      <c r="A415" s="398">
        <v>2060103</v>
      </c>
      <c r="B415" s="399">
        <f t="shared" si="102"/>
        <v>7</v>
      </c>
      <c r="C415" s="6" t="s">
        <v>59</v>
      </c>
      <c r="D415" s="400"/>
      <c r="E415" s="400"/>
      <c r="F415" s="400"/>
      <c r="G415" s="400"/>
      <c r="H415" s="401"/>
      <c r="I415" s="400"/>
      <c r="J415" s="401"/>
    </row>
    <row r="416" s="344" customFormat="1" ht="24" customHeight="1" spans="1:10">
      <c r="A416" s="398">
        <v>2060199</v>
      </c>
      <c r="B416" s="399">
        <f t="shared" si="102"/>
        <v>7</v>
      </c>
      <c r="C416" s="6" t="s">
        <v>330</v>
      </c>
      <c r="D416" s="400">
        <v>812696</v>
      </c>
      <c r="E416" s="400"/>
      <c r="F416" s="400"/>
      <c r="G416" s="400">
        <v>0</v>
      </c>
      <c r="H416" s="401"/>
      <c r="I416" s="400">
        <f>G416-D416</f>
        <v>-812696</v>
      </c>
      <c r="J416" s="401">
        <f>I416/D416</f>
        <v>-1</v>
      </c>
    </row>
    <row r="417" s="344" customFormat="1" ht="24" hidden="1" customHeight="1" spans="1:10">
      <c r="A417" s="393">
        <v>20602</v>
      </c>
      <c r="B417" s="394">
        <f t="shared" si="102"/>
        <v>5</v>
      </c>
      <c r="C417" s="395" t="s">
        <v>331</v>
      </c>
      <c r="D417" s="396"/>
      <c r="E417" s="396"/>
      <c r="F417" s="396"/>
      <c r="G417" s="396"/>
      <c r="H417" s="396"/>
      <c r="I417" s="396"/>
      <c r="J417" s="397"/>
    </row>
    <row r="418" s="344" customFormat="1" ht="24" hidden="1" customHeight="1" spans="1:10">
      <c r="A418" s="398">
        <v>2060201</v>
      </c>
      <c r="B418" s="399">
        <f t="shared" si="102"/>
        <v>7</v>
      </c>
      <c r="C418" s="6" t="s">
        <v>332</v>
      </c>
      <c r="D418" s="400"/>
      <c r="E418" s="400"/>
      <c r="F418" s="400"/>
      <c r="G418" s="400"/>
      <c r="H418" s="401"/>
      <c r="I418" s="400"/>
      <c r="J418" s="401"/>
    </row>
    <row r="419" s="344" customFormat="1" ht="24" hidden="1" customHeight="1" spans="1:10">
      <c r="A419" s="398">
        <v>2060203</v>
      </c>
      <c r="B419" s="399">
        <f t="shared" si="102"/>
        <v>7</v>
      </c>
      <c r="C419" s="6" t="s">
        <v>333</v>
      </c>
      <c r="D419" s="400"/>
      <c r="E419" s="400"/>
      <c r="F419" s="400"/>
      <c r="G419" s="400"/>
      <c r="H419" s="401"/>
      <c r="I419" s="400"/>
      <c r="J419" s="401"/>
    </row>
    <row r="420" s="344" customFormat="1" ht="24" hidden="1" customHeight="1" spans="1:10">
      <c r="A420" s="398">
        <v>2060204</v>
      </c>
      <c r="B420" s="399">
        <f t="shared" si="102"/>
        <v>7</v>
      </c>
      <c r="C420" s="6" t="s">
        <v>334</v>
      </c>
      <c r="D420" s="400"/>
      <c r="E420" s="400"/>
      <c r="F420" s="400"/>
      <c r="G420" s="400"/>
      <c r="H420" s="401"/>
      <c r="I420" s="400"/>
      <c r="J420" s="401"/>
    </row>
    <row r="421" s="344" customFormat="1" ht="24" hidden="1" customHeight="1" spans="1:10">
      <c r="A421" s="398">
        <v>2060205</v>
      </c>
      <c r="B421" s="399">
        <f t="shared" si="102"/>
        <v>7</v>
      </c>
      <c r="C421" s="6" t="s">
        <v>335</v>
      </c>
      <c r="D421" s="400"/>
      <c r="E421" s="400"/>
      <c r="F421" s="400"/>
      <c r="G421" s="400"/>
      <c r="H421" s="401"/>
      <c r="I421" s="400"/>
      <c r="J421" s="401"/>
    </row>
    <row r="422" s="344" customFormat="1" ht="24" hidden="1" customHeight="1" spans="1:10">
      <c r="A422" s="398">
        <v>2060206</v>
      </c>
      <c r="B422" s="399">
        <f t="shared" si="102"/>
        <v>7</v>
      </c>
      <c r="C422" s="6" t="s">
        <v>336</v>
      </c>
      <c r="D422" s="400"/>
      <c r="E422" s="400"/>
      <c r="F422" s="400"/>
      <c r="G422" s="400"/>
      <c r="H422" s="401"/>
      <c r="I422" s="400"/>
      <c r="J422" s="401"/>
    </row>
    <row r="423" s="344" customFormat="1" ht="24" hidden="1" customHeight="1" spans="1:10">
      <c r="A423" s="398">
        <v>2060207</v>
      </c>
      <c r="B423" s="399">
        <f t="shared" si="102"/>
        <v>7</v>
      </c>
      <c r="C423" s="6" t="s">
        <v>337</v>
      </c>
      <c r="D423" s="400"/>
      <c r="E423" s="400"/>
      <c r="F423" s="400"/>
      <c r="G423" s="400"/>
      <c r="H423" s="401"/>
      <c r="I423" s="400"/>
      <c r="J423" s="401"/>
    </row>
    <row r="424" s="344" customFormat="1" ht="24" hidden="1" customHeight="1" spans="1:10">
      <c r="A424" s="398">
        <v>2060208</v>
      </c>
      <c r="B424" s="399">
        <f t="shared" si="102"/>
        <v>7</v>
      </c>
      <c r="C424" s="6" t="s">
        <v>338</v>
      </c>
      <c r="D424" s="400"/>
      <c r="E424" s="400"/>
      <c r="F424" s="400"/>
      <c r="G424" s="400"/>
      <c r="H424" s="401"/>
      <c r="I424" s="400"/>
      <c r="J424" s="401"/>
    </row>
    <row r="425" s="344" customFormat="1" ht="24" hidden="1" customHeight="1" spans="1:10">
      <c r="A425" s="398">
        <v>2060299</v>
      </c>
      <c r="B425" s="399">
        <f t="shared" si="102"/>
        <v>7</v>
      </c>
      <c r="C425" s="6" t="s">
        <v>339</v>
      </c>
      <c r="D425" s="400"/>
      <c r="E425" s="400"/>
      <c r="F425" s="400"/>
      <c r="G425" s="400"/>
      <c r="H425" s="401"/>
      <c r="I425" s="400"/>
      <c r="J425" s="401"/>
    </row>
    <row r="426" s="344" customFormat="1" ht="24" hidden="1" customHeight="1" spans="1:10">
      <c r="A426" s="393">
        <v>20603</v>
      </c>
      <c r="B426" s="394">
        <f t="shared" si="102"/>
        <v>5</v>
      </c>
      <c r="C426" s="395" t="s">
        <v>340</v>
      </c>
      <c r="D426" s="396"/>
      <c r="E426" s="396"/>
      <c r="F426" s="396"/>
      <c r="G426" s="396"/>
      <c r="H426" s="397"/>
      <c r="I426" s="396"/>
      <c r="J426" s="397"/>
    </row>
    <row r="427" s="344" customFormat="1" ht="24" hidden="1" customHeight="1" spans="1:10">
      <c r="A427" s="398">
        <v>2060301</v>
      </c>
      <c r="B427" s="399">
        <f t="shared" si="102"/>
        <v>7</v>
      </c>
      <c r="C427" s="6" t="s">
        <v>332</v>
      </c>
      <c r="D427" s="400"/>
      <c r="E427" s="400"/>
      <c r="F427" s="400"/>
      <c r="G427" s="400"/>
      <c r="H427" s="401"/>
      <c r="I427" s="400"/>
      <c r="J427" s="401"/>
    </row>
    <row r="428" s="344" customFormat="1" ht="24" hidden="1" customHeight="1" spans="1:10">
      <c r="A428" s="398">
        <v>2060302</v>
      </c>
      <c r="B428" s="399">
        <f t="shared" si="102"/>
        <v>7</v>
      </c>
      <c r="C428" s="6" t="s">
        <v>341</v>
      </c>
      <c r="D428" s="400"/>
      <c r="E428" s="400"/>
      <c r="F428" s="400"/>
      <c r="G428" s="400"/>
      <c r="H428" s="401"/>
      <c r="I428" s="400"/>
      <c r="J428" s="401"/>
    </row>
    <row r="429" s="344" customFormat="1" ht="24" hidden="1" customHeight="1" spans="1:10">
      <c r="A429" s="398">
        <v>2060303</v>
      </c>
      <c r="B429" s="399">
        <f t="shared" si="102"/>
        <v>7</v>
      </c>
      <c r="C429" s="6" t="s">
        <v>342</v>
      </c>
      <c r="D429" s="400"/>
      <c r="E429" s="400"/>
      <c r="F429" s="400"/>
      <c r="G429" s="400"/>
      <c r="H429" s="401"/>
      <c r="I429" s="400"/>
      <c r="J429" s="401"/>
    </row>
    <row r="430" s="344" customFormat="1" ht="24" hidden="1" customHeight="1" spans="1:10">
      <c r="A430" s="398">
        <v>2060304</v>
      </c>
      <c r="B430" s="399">
        <f t="shared" si="102"/>
        <v>7</v>
      </c>
      <c r="C430" s="6" t="s">
        <v>343</v>
      </c>
      <c r="D430" s="400"/>
      <c r="E430" s="400"/>
      <c r="F430" s="400"/>
      <c r="G430" s="400"/>
      <c r="H430" s="401"/>
      <c r="I430" s="400"/>
      <c r="J430" s="401"/>
    </row>
    <row r="431" s="344" customFormat="1" ht="24" hidden="1" customHeight="1" spans="1:10">
      <c r="A431" s="398">
        <v>2060399</v>
      </c>
      <c r="B431" s="399">
        <f t="shared" si="102"/>
        <v>7</v>
      </c>
      <c r="C431" s="6" t="s">
        <v>344</v>
      </c>
      <c r="D431" s="400"/>
      <c r="E431" s="400"/>
      <c r="F431" s="400"/>
      <c r="G431" s="400"/>
      <c r="H431" s="401"/>
      <c r="I431" s="400"/>
      <c r="J431" s="401"/>
    </row>
    <row r="432" s="344" customFormat="1" ht="24" hidden="1" customHeight="1" spans="1:10">
      <c r="A432" s="393">
        <v>20604</v>
      </c>
      <c r="B432" s="394">
        <f t="shared" si="102"/>
        <v>5</v>
      </c>
      <c r="C432" s="395" t="s">
        <v>345</v>
      </c>
      <c r="D432" s="396"/>
      <c r="E432" s="396"/>
      <c r="F432" s="396"/>
      <c r="G432" s="396"/>
      <c r="H432" s="397"/>
      <c r="I432" s="396"/>
      <c r="J432" s="397"/>
    </row>
    <row r="433" s="344" customFormat="1" ht="24" hidden="1" customHeight="1" spans="1:10">
      <c r="A433" s="398">
        <v>2060401</v>
      </c>
      <c r="B433" s="399">
        <f t="shared" si="102"/>
        <v>7</v>
      </c>
      <c r="C433" s="6" t="s">
        <v>332</v>
      </c>
      <c r="D433" s="400"/>
      <c r="E433" s="400"/>
      <c r="F433" s="400"/>
      <c r="G433" s="400"/>
      <c r="H433" s="401"/>
      <c r="I433" s="400"/>
      <c r="J433" s="401"/>
    </row>
    <row r="434" s="344" customFormat="1" ht="24" hidden="1" customHeight="1" spans="1:10">
      <c r="A434" s="398">
        <v>2060404</v>
      </c>
      <c r="B434" s="399">
        <f t="shared" si="102"/>
        <v>7</v>
      </c>
      <c r="C434" s="6" t="s">
        <v>346</v>
      </c>
      <c r="D434" s="400"/>
      <c r="E434" s="400"/>
      <c r="F434" s="400"/>
      <c r="G434" s="400"/>
      <c r="H434" s="401"/>
      <c r="I434" s="400"/>
      <c r="J434" s="401"/>
    </row>
    <row r="435" s="344" customFormat="1" ht="24" hidden="1" customHeight="1" spans="1:10">
      <c r="A435" s="398">
        <v>2060405</v>
      </c>
      <c r="B435" s="399">
        <f t="shared" si="102"/>
        <v>7</v>
      </c>
      <c r="C435" s="6" t="s">
        <v>347</v>
      </c>
      <c r="D435" s="400"/>
      <c r="E435" s="400"/>
      <c r="F435" s="400"/>
      <c r="G435" s="400"/>
      <c r="H435" s="401"/>
      <c r="I435" s="400"/>
      <c r="J435" s="401"/>
    </row>
    <row r="436" s="344" customFormat="1" ht="24" hidden="1" customHeight="1" spans="1:10">
      <c r="A436" s="398">
        <v>2060499</v>
      </c>
      <c r="B436" s="399">
        <f t="shared" si="102"/>
        <v>7</v>
      </c>
      <c r="C436" s="6" t="s">
        <v>348</v>
      </c>
      <c r="D436" s="400"/>
      <c r="E436" s="400"/>
      <c r="F436" s="400"/>
      <c r="G436" s="400"/>
      <c r="H436" s="401"/>
      <c r="I436" s="400"/>
      <c r="J436" s="401"/>
    </row>
    <row r="437" s="344" customFormat="1" ht="24" customHeight="1" spans="1:10">
      <c r="A437" s="393">
        <v>20605</v>
      </c>
      <c r="B437" s="394">
        <f t="shared" si="102"/>
        <v>5</v>
      </c>
      <c r="C437" s="395" t="s">
        <v>349</v>
      </c>
      <c r="D437" s="396"/>
      <c r="E437" s="396">
        <f>SUM(E438:E441)</f>
        <v>0</v>
      </c>
      <c r="F437" s="396">
        <f>SUM(F438:F441)</f>
        <v>28880</v>
      </c>
      <c r="G437" s="396">
        <f>SUM(G438:G441)</f>
        <v>25316</v>
      </c>
      <c r="H437" s="397">
        <f>G437/F437</f>
        <v>0.876592797783934</v>
      </c>
      <c r="I437" s="396">
        <f>G437-D437</f>
        <v>25316</v>
      </c>
      <c r="J437" s="397"/>
    </row>
    <row r="438" s="344" customFormat="1" ht="24" hidden="1" customHeight="1" spans="1:10">
      <c r="A438" s="398">
        <v>2060501</v>
      </c>
      <c r="B438" s="399">
        <f t="shared" si="102"/>
        <v>7</v>
      </c>
      <c r="C438" s="6" t="s">
        <v>332</v>
      </c>
      <c r="D438" s="400"/>
      <c r="E438" s="400"/>
      <c r="F438" s="400"/>
      <c r="G438" s="400"/>
      <c r="H438" s="401"/>
      <c r="I438" s="400"/>
      <c r="J438" s="401"/>
    </row>
    <row r="439" s="344" customFormat="1" ht="24" hidden="1" customHeight="1" spans="1:10">
      <c r="A439" s="398">
        <v>2060502</v>
      </c>
      <c r="B439" s="399">
        <f t="shared" si="102"/>
        <v>7</v>
      </c>
      <c r="C439" s="6" t="s">
        <v>350</v>
      </c>
      <c r="D439" s="400"/>
      <c r="E439" s="400"/>
      <c r="F439" s="400"/>
      <c r="G439" s="400"/>
      <c r="H439" s="401"/>
      <c r="I439" s="400"/>
      <c r="J439" s="401"/>
    </row>
    <row r="440" s="344" customFormat="1" ht="24" hidden="1" customHeight="1" spans="1:10">
      <c r="A440" s="398">
        <v>2060503</v>
      </c>
      <c r="B440" s="399">
        <f t="shared" si="102"/>
        <v>7</v>
      </c>
      <c r="C440" s="6" t="s">
        <v>351</v>
      </c>
      <c r="D440" s="400"/>
      <c r="E440" s="400"/>
      <c r="F440" s="400"/>
      <c r="G440" s="400"/>
      <c r="H440" s="401"/>
      <c r="I440" s="400"/>
      <c r="J440" s="401"/>
    </row>
    <row r="441" s="344" customFormat="1" ht="24" customHeight="1" spans="1:10">
      <c r="A441" s="398">
        <v>2060599</v>
      </c>
      <c r="B441" s="399">
        <f t="shared" si="102"/>
        <v>7</v>
      </c>
      <c r="C441" s="6" t="s">
        <v>352</v>
      </c>
      <c r="D441" s="400"/>
      <c r="E441" s="400"/>
      <c r="F441" s="400">
        <v>28880</v>
      </c>
      <c r="G441" s="400">
        <v>25316</v>
      </c>
      <c r="H441" s="401">
        <f>G441/F441</f>
        <v>0.876592797783934</v>
      </c>
      <c r="I441" s="400">
        <f>G441-D441</f>
        <v>25316</v>
      </c>
      <c r="J441" s="401"/>
    </row>
    <row r="442" s="344" customFormat="1" ht="24" hidden="1" customHeight="1" spans="1:10">
      <c r="A442" s="393">
        <v>20606</v>
      </c>
      <c r="B442" s="394">
        <f t="shared" si="102"/>
        <v>5</v>
      </c>
      <c r="C442" s="395" t="s">
        <v>353</v>
      </c>
      <c r="D442" s="396"/>
      <c r="E442" s="396"/>
      <c r="F442" s="396"/>
      <c r="G442" s="396"/>
      <c r="H442" s="397"/>
      <c r="I442" s="396"/>
      <c r="J442" s="397"/>
    </row>
    <row r="443" s="344" customFormat="1" ht="24" hidden="1" customHeight="1" spans="1:10">
      <c r="A443" s="398">
        <v>2060601</v>
      </c>
      <c r="B443" s="399">
        <f t="shared" si="102"/>
        <v>7</v>
      </c>
      <c r="C443" s="6" t="s">
        <v>354</v>
      </c>
      <c r="D443" s="400"/>
      <c r="E443" s="400"/>
      <c r="F443" s="400"/>
      <c r="G443" s="400"/>
      <c r="H443" s="401"/>
      <c r="I443" s="400"/>
      <c r="J443" s="401"/>
    </row>
    <row r="444" s="344" customFormat="1" ht="24" hidden="1" customHeight="1" spans="1:10">
      <c r="A444" s="398">
        <v>2060602</v>
      </c>
      <c r="B444" s="399">
        <f t="shared" si="102"/>
        <v>7</v>
      </c>
      <c r="C444" s="6" t="s">
        <v>355</v>
      </c>
      <c r="D444" s="400"/>
      <c r="E444" s="400"/>
      <c r="F444" s="400"/>
      <c r="G444" s="400"/>
      <c r="H444" s="401"/>
      <c r="I444" s="400"/>
      <c r="J444" s="401"/>
    </row>
    <row r="445" s="344" customFormat="1" ht="24" hidden="1" customHeight="1" spans="1:10">
      <c r="A445" s="398">
        <v>2060603</v>
      </c>
      <c r="B445" s="399">
        <f t="shared" si="102"/>
        <v>7</v>
      </c>
      <c r="C445" s="6" t="s">
        <v>356</v>
      </c>
      <c r="D445" s="400"/>
      <c r="E445" s="400"/>
      <c r="F445" s="400"/>
      <c r="G445" s="400"/>
      <c r="H445" s="401"/>
      <c r="I445" s="400"/>
      <c r="J445" s="401"/>
    </row>
    <row r="446" s="344" customFormat="1" ht="24" hidden="1" customHeight="1" spans="1:10">
      <c r="A446" s="398">
        <v>2060699</v>
      </c>
      <c r="B446" s="399">
        <f t="shared" si="102"/>
        <v>7</v>
      </c>
      <c r="C446" s="6" t="s">
        <v>357</v>
      </c>
      <c r="D446" s="400"/>
      <c r="E446" s="400"/>
      <c r="F446" s="400"/>
      <c r="G446" s="400"/>
      <c r="H446" s="401"/>
      <c r="I446" s="400"/>
      <c r="J446" s="401"/>
    </row>
    <row r="447" s="344" customFormat="1" ht="24" customHeight="1" spans="1:10">
      <c r="A447" s="393">
        <v>20607</v>
      </c>
      <c r="B447" s="394">
        <f t="shared" si="102"/>
        <v>5</v>
      </c>
      <c r="C447" s="395" t="s">
        <v>358</v>
      </c>
      <c r="D447" s="396">
        <f t="shared" ref="D447:G447" si="112">SUM(D448:D453)</f>
        <v>200800</v>
      </c>
      <c r="E447" s="396">
        <f t="shared" si="112"/>
        <v>0</v>
      </c>
      <c r="F447" s="396">
        <f t="shared" si="112"/>
        <v>50000</v>
      </c>
      <c r="G447" s="396">
        <f t="shared" si="112"/>
        <v>5000</v>
      </c>
      <c r="H447" s="397">
        <f>G447/F447</f>
        <v>0.1</v>
      </c>
      <c r="I447" s="396">
        <f>G447-D447</f>
        <v>-195800</v>
      </c>
      <c r="J447" s="397">
        <f>I447/D447</f>
        <v>-0.975099601593626</v>
      </c>
    </row>
    <row r="448" s="344" customFormat="1" ht="24" hidden="1" customHeight="1" spans="1:10">
      <c r="A448" s="398">
        <v>2060701</v>
      </c>
      <c r="B448" s="399">
        <f t="shared" si="102"/>
        <v>7</v>
      </c>
      <c r="C448" s="6" t="s">
        <v>332</v>
      </c>
      <c r="D448" s="400"/>
      <c r="E448" s="400"/>
      <c r="F448" s="400"/>
      <c r="G448" s="400"/>
      <c r="H448" s="401"/>
      <c r="I448" s="400"/>
      <c r="J448" s="401"/>
    </row>
    <row r="449" s="344" customFormat="1" ht="24" customHeight="1" spans="1:10">
      <c r="A449" s="398">
        <v>2060702</v>
      </c>
      <c r="B449" s="399">
        <f t="shared" si="102"/>
        <v>7</v>
      </c>
      <c r="C449" s="6" t="s">
        <v>359</v>
      </c>
      <c r="D449" s="400">
        <v>800</v>
      </c>
      <c r="E449" s="400"/>
      <c r="F449" s="400">
        <v>50000</v>
      </c>
      <c r="G449" s="400">
        <v>5000</v>
      </c>
      <c r="H449" s="401">
        <f>G449/F449</f>
        <v>0.1</v>
      </c>
      <c r="I449" s="400">
        <f>G449-D449</f>
        <v>4200</v>
      </c>
      <c r="J449" s="401">
        <f>I449/D449</f>
        <v>5.25</v>
      </c>
    </row>
    <row r="450" s="344" customFormat="1" ht="24" hidden="1" customHeight="1" spans="1:10">
      <c r="A450" s="398">
        <v>2060703</v>
      </c>
      <c r="B450" s="399">
        <f t="shared" si="102"/>
        <v>7</v>
      </c>
      <c r="C450" s="6" t="s">
        <v>360</v>
      </c>
      <c r="D450" s="400"/>
      <c r="E450" s="400"/>
      <c r="F450" s="400"/>
      <c r="G450" s="400"/>
      <c r="H450" s="401"/>
      <c r="I450" s="400"/>
      <c r="J450" s="401"/>
    </row>
    <row r="451" s="344" customFormat="1" ht="24" hidden="1" customHeight="1" spans="1:10">
      <c r="A451" s="398">
        <v>2060704</v>
      </c>
      <c r="B451" s="399">
        <f t="shared" si="102"/>
        <v>7</v>
      </c>
      <c r="C451" s="6" t="s">
        <v>361</v>
      </c>
      <c r="D451" s="400"/>
      <c r="E451" s="400"/>
      <c r="F451" s="400"/>
      <c r="G451" s="400"/>
      <c r="H451" s="401"/>
      <c r="I451" s="400"/>
      <c r="J451" s="401"/>
    </row>
    <row r="452" s="344" customFormat="1" ht="24" hidden="1" customHeight="1" spans="1:10">
      <c r="A452" s="398">
        <v>2060705</v>
      </c>
      <c r="B452" s="399">
        <f t="shared" si="102"/>
        <v>7</v>
      </c>
      <c r="C452" s="6" t="s">
        <v>362</v>
      </c>
      <c r="D452" s="400"/>
      <c r="E452" s="400"/>
      <c r="F452" s="400"/>
      <c r="G452" s="400"/>
      <c r="H452" s="401"/>
      <c r="I452" s="400"/>
      <c r="J452" s="401"/>
    </row>
    <row r="453" s="344" customFormat="1" ht="24" customHeight="1" spans="1:10">
      <c r="A453" s="398">
        <v>2060799</v>
      </c>
      <c r="B453" s="399">
        <f t="shared" si="102"/>
        <v>7</v>
      </c>
      <c r="C453" s="6" t="s">
        <v>363</v>
      </c>
      <c r="D453" s="400">
        <v>200000</v>
      </c>
      <c r="E453" s="400"/>
      <c r="F453" s="400"/>
      <c r="G453" s="400">
        <v>0</v>
      </c>
      <c r="H453" s="401"/>
      <c r="I453" s="400">
        <f>G453-D453</f>
        <v>-200000</v>
      </c>
      <c r="J453" s="401"/>
    </row>
    <row r="454" s="344" customFormat="1" ht="24" hidden="1" customHeight="1" spans="1:10">
      <c r="A454" s="393">
        <v>20608</v>
      </c>
      <c r="B454" s="394">
        <f t="shared" si="102"/>
        <v>5</v>
      </c>
      <c r="C454" s="395" t="s">
        <v>364</v>
      </c>
      <c r="D454" s="396"/>
      <c r="E454" s="396"/>
      <c r="F454" s="396"/>
      <c r="G454" s="396"/>
      <c r="H454" s="397"/>
      <c r="I454" s="396"/>
      <c r="J454" s="397"/>
    </row>
    <row r="455" s="344" customFormat="1" ht="24" hidden="1" customHeight="1" spans="1:10">
      <c r="A455" s="398">
        <v>2060801</v>
      </c>
      <c r="B455" s="399">
        <f t="shared" si="102"/>
        <v>7</v>
      </c>
      <c r="C455" s="6" t="s">
        <v>365</v>
      </c>
      <c r="D455" s="400"/>
      <c r="E455" s="400"/>
      <c r="F455" s="400"/>
      <c r="G455" s="400"/>
      <c r="H455" s="401"/>
      <c r="I455" s="400"/>
      <c r="J455" s="401"/>
    </row>
    <row r="456" s="344" customFormat="1" ht="24" hidden="1" customHeight="1" spans="1:10">
      <c r="A456" s="398">
        <v>2060802</v>
      </c>
      <c r="B456" s="399">
        <f t="shared" si="102"/>
        <v>7</v>
      </c>
      <c r="C456" s="6" t="s">
        <v>366</v>
      </c>
      <c r="D456" s="400"/>
      <c r="E456" s="400"/>
      <c r="F456" s="400"/>
      <c r="G456" s="400"/>
      <c r="H456" s="401"/>
      <c r="I456" s="400"/>
      <c r="J456" s="401"/>
    </row>
    <row r="457" s="344" customFormat="1" ht="24" hidden="1" customHeight="1" spans="1:10">
      <c r="A457" s="398">
        <v>2060899</v>
      </c>
      <c r="B457" s="399">
        <f t="shared" ref="B457:B520" si="113">LEN(A457)</f>
        <v>7</v>
      </c>
      <c r="C457" s="6" t="s">
        <v>367</v>
      </c>
      <c r="D457" s="400"/>
      <c r="E457" s="400"/>
      <c r="F457" s="400"/>
      <c r="G457" s="400"/>
      <c r="H457" s="401"/>
      <c r="I457" s="400"/>
      <c r="J457" s="401"/>
    </row>
    <row r="458" s="344" customFormat="1" ht="24" hidden="1" customHeight="1" spans="1:10">
      <c r="A458" s="393">
        <v>20609</v>
      </c>
      <c r="B458" s="394">
        <f t="shared" si="113"/>
        <v>5</v>
      </c>
      <c r="C458" s="395" t="s">
        <v>368</v>
      </c>
      <c r="D458" s="396"/>
      <c r="E458" s="396"/>
      <c r="F458" s="396"/>
      <c r="G458" s="396"/>
      <c r="H458" s="397"/>
      <c r="I458" s="396"/>
      <c r="J458" s="397"/>
    </row>
    <row r="459" s="344" customFormat="1" ht="24" hidden="1" customHeight="1" spans="1:10">
      <c r="A459" s="398">
        <v>2060901</v>
      </c>
      <c r="B459" s="399">
        <f t="shared" si="113"/>
        <v>7</v>
      </c>
      <c r="C459" s="6" t="s">
        <v>369</v>
      </c>
      <c r="D459" s="400"/>
      <c r="E459" s="400"/>
      <c r="F459" s="400"/>
      <c r="G459" s="400"/>
      <c r="H459" s="401"/>
      <c r="I459" s="400"/>
      <c r="J459" s="401"/>
    </row>
    <row r="460" s="344" customFormat="1" ht="24" hidden="1" customHeight="1" spans="1:10">
      <c r="A460" s="398">
        <v>2060902</v>
      </c>
      <c r="B460" s="399">
        <f t="shared" si="113"/>
        <v>7</v>
      </c>
      <c r="C460" s="6" t="s">
        <v>370</v>
      </c>
      <c r="D460" s="400"/>
      <c r="E460" s="400"/>
      <c r="F460" s="400"/>
      <c r="G460" s="400"/>
      <c r="H460" s="401"/>
      <c r="I460" s="400"/>
      <c r="J460" s="401"/>
    </row>
    <row r="461" s="344" customFormat="1" ht="24" hidden="1" customHeight="1" spans="1:10">
      <c r="A461" s="398">
        <v>2060999</v>
      </c>
      <c r="B461" s="399">
        <f t="shared" si="113"/>
        <v>7</v>
      </c>
      <c r="C461" s="6" t="s">
        <v>371</v>
      </c>
      <c r="D461" s="400"/>
      <c r="E461" s="400"/>
      <c r="F461" s="400"/>
      <c r="G461" s="400"/>
      <c r="H461" s="401"/>
      <c r="I461" s="400"/>
      <c r="J461" s="401"/>
    </row>
    <row r="462" s="344" customFormat="1" ht="24" hidden="1" customHeight="1" spans="1:10">
      <c r="A462" s="393">
        <v>20699</v>
      </c>
      <c r="B462" s="394">
        <f t="shared" si="113"/>
        <v>5</v>
      </c>
      <c r="C462" s="395" t="s">
        <v>372</v>
      </c>
      <c r="D462" s="396"/>
      <c r="E462" s="396"/>
      <c r="F462" s="396"/>
      <c r="G462" s="396"/>
      <c r="H462" s="397"/>
      <c r="I462" s="396"/>
      <c r="J462" s="397"/>
    </row>
    <row r="463" s="344" customFormat="1" ht="24" hidden="1" customHeight="1" spans="1:10">
      <c r="A463" s="398">
        <v>2069901</v>
      </c>
      <c r="B463" s="399">
        <f t="shared" si="113"/>
        <v>7</v>
      </c>
      <c r="C463" s="6" t="s">
        <v>373</v>
      </c>
      <c r="D463" s="400"/>
      <c r="E463" s="400"/>
      <c r="F463" s="400"/>
      <c r="G463" s="400"/>
      <c r="H463" s="401"/>
      <c r="I463" s="400"/>
      <c r="J463" s="401"/>
    </row>
    <row r="464" s="344" customFormat="1" ht="24" hidden="1" customHeight="1" spans="1:10">
      <c r="A464" s="398">
        <v>2069902</v>
      </c>
      <c r="B464" s="399">
        <f t="shared" si="113"/>
        <v>7</v>
      </c>
      <c r="C464" s="6" t="s">
        <v>374</v>
      </c>
      <c r="D464" s="400"/>
      <c r="E464" s="400"/>
      <c r="F464" s="400"/>
      <c r="G464" s="400"/>
      <c r="H464" s="401"/>
      <c r="I464" s="400"/>
      <c r="J464" s="401"/>
    </row>
    <row r="465" s="344" customFormat="1" ht="24" hidden="1" customHeight="1" spans="1:10">
      <c r="A465" s="398">
        <v>2069903</v>
      </c>
      <c r="B465" s="399">
        <f t="shared" si="113"/>
        <v>7</v>
      </c>
      <c r="C465" s="6" t="s">
        <v>375</v>
      </c>
      <c r="D465" s="400"/>
      <c r="E465" s="400"/>
      <c r="F465" s="400"/>
      <c r="G465" s="400"/>
      <c r="H465" s="401"/>
      <c r="I465" s="400"/>
      <c r="J465" s="401"/>
    </row>
    <row r="466" s="344" customFormat="1" ht="24" hidden="1" customHeight="1" spans="1:10">
      <c r="A466" s="398">
        <v>2069999</v>
      </c>
      <c r="B466" s="399">
        <f t="shared" si="113"/>
        <v>7</v>
      </c>
      <c r="C466" s="6" t="s">
        <v>376</v>
      </c>
      <c r="D466" s="400"/>
      <c r="E466" s="400"/>
      <c r="F466" s="400"/>
      <c r="G466" s="400"/>
      <c r="H466" s="401"/>
      <c r="I466" s="400"/>
      <c r="J466" s="401"/>
    </row>
    <row r="467" s="344" customFormat="1" ht="24" customHeight="1" spans="1:10">
      <c r="A467" s="387">
        <v>207</v>
      </c>
      <c r="B467" s="388">
        <f t="shared" si="113"/>
        <v>3</v>
      </c>
      <c r="C467" s="420" t="s">
        <v>377</v>
      </c>
      <c r="D467" s="421">
        <f t="shared" ref="D467:G467" si="114">D468+D484+D492+D503+D512+D520</f>
        <v>3455375.18</v>
      </c>
      <c r="E467" s="421">
        <f t="shared" si="114"/>
        <v>6231768.85</v>
      </c>
      <c r="F467" s="421">
        <f t="shared" si="114"/>
        <v>8582750.5</v>
      </c>
      <c r="G467" s="421">
        <f t="shared" si="114"/>
        <v>5167643.82</v>
      </c>
      <c r="H467" s="392">
        <f t="shared" ref="H467:H470" si="115">G467/F467</f>
        <v>0.602096474783929</v>
      </c>
      <c r="I467" s="421">
        <f>G467-D467</f>
        <v>1712268.64</v>
      </c>
      <c r="J467" s="392">
        <f t="shared" ref="J467:J470" si="116">I467/D467</f>
        <v>0.495537691510535</v>
      </c>
    </row>
    <row r="468" s="344" customFormat="1" ht="24" customHeight="1" spans="1:10">
      <c r="A468" s="393">
        <v>20701</v>
      </c>
      <c r="B468" s="394">
        <f t="shared" si="113"/>
        <v>5</v>
      </c>
      <c r="C468" s="395" t="s">
        <v>378</v>
      </c>
      <c r="D468" s="396">
        <f t="shared" ref="D468:G468" si="117">SUM(D469:D483)</f>
        <v>2446749.22</v>
      </c>
      <c r="E468" s="396">
        <f t="shared" si="117"/>
        <v>5125085.27</v>
      </c>
      <c r="F468" s="396">
        <f t="shared" si="117"/>
        <v>6071866.92</v>
      </c>
      <c r="G468" s="396">
        <f t="shared" si="117"/>
        <v>4205839.5</v>
      </c>
      <c r="H468" s="397">
        <f t="shared" si="115"/>
        <v>0.692676495617266</v>
      </c>
      <c r="I468" s="396">
        <f>G468-D468</f>
        <v>1759090.28</v>
      </c>
      <c r="J468" s="397">
        <f t="shared" si="116"/>
        <v>0.718949970688046</v>
      </c>
    </row>
    <row r="469" s="344" customFormat="1" ht="24" customHeight="1" spans="1:10">
      <c r="A469" s="398">
        <v>2070101</v>
      </c>
      <c r="B469" s="399">
        <f t="shared" si="113"/>
        <v>7</v>
      </c>
      <c r="C469" s="6" t="s">
        <v>57</v>
      </c>
      <c r="D469" s="400">
        <v>945247.37</v>
      </c>
      <c r="E469" s="400">
        <v>925345.52</v>
      </c>
      <c r="F469" s="400">
        <v>953818.19</v>
      </c>
      <c r="G469" s="400">
        <v>1005696.31</v>
      </c>
      <c r="H469" s="401">
        <f t="shared" si="115"/>
        <v>1.05438994615945</v>
      </c>
      <c r="I469" s="400">
        <f>G469-D469</f>
        <v>60448.9400000001</v>
      </c>
      <c r="J469" s="401">
        <f t="shared" si="116"/>
        <v>0.0639503921603084</v>
      </c>
    </row>
    <row r="470" s="344" customFormat="1" ht="24" customHeight="1" spans="1:10">
      <c r="A470" s="398">
        <v>2070102</v>
      </c>
      <c r="B470" s="399">
        <f t="shared" si="113"/>
        <v>7</v>
      </c>
      <c r="C470" s="6" t="s">
        <v>58</v>
      </c>
      <c r="D470" s="400">
        <v>21129.65</v>
      </c>
      <c r="E470" s="400">
        <v>50000</v>
      </c>
      <c r="F470" s="400">
        <v>74920</v>
      </c>
      <c r="G470" s="400">
        <v>18360</v>
      </c>
      <c r="H470" s="401">
        <f t="shared" si="115"/>
        <v>0.245061398825414</v>
      </c>
      <c r="I470" s="400">
        <f>G470-D470</f>
        <v>-2769.65</v>
      </c>
      <c r="J470" s="401">
        <f t="shared" si="116"/>
        <v>-0.131078839450724</v>
      </c>
    </row>
    <row r="471" s="344" customFormat="1" ht="24" hidden="1" customHeight="1" spans="1:10">
      <c r="A471" s="398">
        <v>2070103</v>
      </c>
      <c r="B471" s="399">
        <f t="shared" si="113"/>
        <v>7</v>
      </c>
      <c r="C471" s="6" t="s">
        <v>59</v>
      </c>
      <c r="D471" s="400"/>
      <c r="E471" s="400"/>
      <c r="F471" s="400"/>
      <c r="G471" s="400"/>
      <c r="H471" s="401"/>
      <c r="I471" s="400"/>
      <c r="J471" s="401"/>
    </row>
    <row r="472" s="344" customFormat="1" ht="24" customHeight="1" spans="1:10">
      <c r="A472" s="398">
        <v>2070104</v>
      </c>
      <c r="B472" s="399">
        <f t="shared" si="113"/>
        <v>7</v>
      </c>
      <c r="C472" s="6" t="s">
        <v>379</v>
      </c>
      <c r="D472" s="400">
        <v>565348.29</v>
      </c>
      <c r="E472" s="400">
        <v>878938.26</v>
      </c>
      <c r="F472" s="400">
        <v>971838.26</v>
      </c>
      <c r="G472" s="400">
        <v>791967.76</v>
      </c>
      <c r="H472" s="401">
        <f>G472/F472</f>
        <v>0.81491724764983</v>
      </c>
      <c r="I472" s="400">
        <f>G472-D472</f>
        <v>226619.47</v>
      </c>
      <c r="J472" s="401">
        <f>I472/D472</f>
        <v>0.400849306539868</v>
      </c>
    </row>
    <row r="473" s="344" customFormat="1" ht="24" hidden="1" customHeight="1" spans="1:10">
      <c r="A473" s="398">
        <v>2070105</v>
      </c>
      <c r="B473" s="399">
        <f t="shared" si="113"/>
        <v>7</v>
      </c>
      <c r="C473" s="6" t="s">
        <v>380</v>
      </c>
      <c r="D473" s="400"/>
      <c r="E473" s="400"/>
      <c r="F473" s="400"/>
      <c r="G473" s="400"/>
      <c r="H473" s="401"/>
      <c r="I473" s="400"/>
      <c r="J473" s="401"/>
    </row>
    <row r="474" s="344" customFormat="1" ht="24" hidden="1" customHeight="1" spans="1:10">
      <c r="A474" s="398">
        <v>2070106</v>
      </c>
      <c r="B474" s="399">
        <f t="shared" si="113"/>
        <v>7</v>
      </c>
      <c r="C474" s="6" t="s">
        <v>381</v>
      </c>
      <c r="D474" s="400"/>
      <c r="E474" s="400"/>
      <c r="F474" s="400"/>
      <c r="G474" s="400"/>
      <c r="H474" s="401"/>
      <c r="I474" s="400"/>
      <c r="J474" s="401"/>
    </row>
    <row r="475" s="344" customFormat="1" ht="24" hidden="1" customHeight="1" spans="1:10">
      <c r="A475" s="398">
        <v>2070107</v>
      </c>
      <c r="B475" s="399">
        <f t="shared" si="113"/>
        <v>7</v>
      </c>
      <c r="C475" s="6" t="s">
        <v>382</v>
      </c>
      <c r="D475" s="400"/>
      <c r="E475" s="400"/>
      <c r="F475" s="400"/>
      <c r="G475" s="400"/>
      <c r="H475" s="401"/>
      <c r="I475" s="400"/>
      <c r="J475" s="401"/>
    </row>
    <row r="476" s="344" customFormat="1" ht="24" hidden="1" customHeight="1" spans="1:10">
      <c r="A476" s="398">
        <v>2070108</v>
      </c>
      <c r="B476" s="399">
        <f t="shared" si="113"/>
        <v>7</v>
      </c>
      <c r="C476" s="6" t="s">
        <v>383</v>
      </c>
      <c r="D476" s="400"/>
      <c r="E476" s="400"/>
      <c r="F476" s="400"/>
      <c r="G476" s="400"/>
      <c r="H476" s="401"/>
      <c r="I476" s="400"/>
      <c r="J476" s="401"/>
    </row>
    <row r="477" s="344" customFormat="1" ht="24" customHeight="1" spans="1:10">
      <c r="A477" s="398">
        <v>2070109</v>
      </c>
      <c r="B477" s="399">
        <f t="shared" si="113"/>
        <v>7</v>
      </c>
      <c r="C477" s="6" t="s">
        <v>384</v>
      </c>
      <c r="D477" s="400">
        <v>573339.22</v>
      </c>
      <c r="E477" s="400">
        <v>2906688.49</v>
      </c>
      <c r="F477" s="400">
        <v>3014710.79</v>
      </c>
      <c r="G477" s="400">
        <v>1884168.16</v>
      </c>
      <c r="H477" s="401">
        <f>G477/F477</f>
        <v>0.624991347843353</v>
      </c>
      <c r="I477" s="400">
        <f>G477-D477</f>
        <v>1310828.94</v>
      </c>
      <c r="J477" s="401">
        <f>I477/D477</f>
        <v>2.28630607199696</v>
      </c>
    </row>
    <row r="478" s="344" customFormat="1" ht="24" hidden="1" customHeight="1" spans="1:10">
      <c r="A478" s="398">
        <v>2070110</v>
      </c>
      <c r="B478" s="399">
        <f t="shared" si="113"/>
        <v>7</v>
      </c>
      <c r="C478" s="6" t="s">
        <v>385</v>
      </c>
      <c r="D478" s="400"/>
      <c r="E478" s="400"/>
      <c r="F478" s="400"/>
      <c r="G478" s="400"/>
      <c r="H478" s="401"/>
      <c r="I478" s="400"/>
      <c r="J478" s="401"/>
    </row>
    <row r="479" s="344" customFormat="1" ht="24" hidden="1" customHeight="1" spans="1:10">
      <c r="A479" s="398">
        <v>2070111</v>
      </c>
      <c r="B479" s="399">
        <f t="shared" si="113"/>
        <v>7</v>
      </c>
      <c r="C479" s="6" t="s">
        <v>386</v>
      </c>
      <c r="D479" s="400"/>
      <c r="E479" s="400"/>
      <c r="F479" s="400"/>
      <c r="G479" s="400"/>
      <c r="H479" s="401"/>
      <c r="I479" s="400"/>
      <c r="J479" s="401"/>
    </row>
    <row r="480" s="344" customFormat="1" ht="24" hidden="1" customHeight="1" spans="1:10">
      <c r="A480" s="398">
        <v>2070112</v>
      </c>
      <c r="B480" s="399">
        <f t="shared" si="113"/>
        <v>7</v>
      </c>
      <c r="C480" s="6" t="s">
        <v>387</v>
      </c>
      <c r="D480" s="400"/>
      <c r="E480" s="400"/>
      <c r="F480" s="400"/>
      <c r="G480" s="400"/>
      <c r="H480" s="401"/>
      <c r="I480" s="400"/>
      <c r="J480" s="401"/>
    </row>
    <row r="481" s="344" customFormat="1" ht="24" hidden="1" customHeight="1" spans="1:10">
      <c r="A481" s="398">
        <v>2070113</v>
      </c>
      <c r="B481" s="399">
        <f t="shared" si="113"/>
        <v>7</v>
      </c>
      <c r="C481" s="6" t="s">
        <v>388</v>
      </c>
      <c r="D481" s="400"/>
      <c r="E481" s="400"/>
      <c r="F481" s="400"/>
      <c r="G481" s="400"/>
      <c r="H481" s="401"/>
      <c r="I481" s="400"/>
      <c r="J481" s="401"/>
    </row>
    <row r="482" s="344" customFormat="1" ht="24" hidden="1" customHeight="1" spans="1:10">
      <c r="A482" s="398">
        <v>2070114</v>
      </c>
      <c r="B482" s="399">
        <f t="shared" si="113"/>
        <v>7</v>
      </c>
      <c r="C482" s="6" t="s">
        <v>389</v>
      </c>
      <c r="D482" s="400"/>
      <c r="E482" s="400"/>
      <c r="F482" s="400"/>
      <c r="G482" s="400"/>
      <c r="H482" s="401"/>
      <c r="I482" s="400"/>
      <c r="J482" s="401"/>
    </row>
    <row r="483" s="344" customFormat="1" ht="24" customHeight="1" spans="1:10">
      <c r="A483" s="398">
        <v>2070199</v>
      </c>
      <c r="B483" s="399">
        <f t="shared" si="113"/>
        <v>7</v>
      </c>
      <c r="C483" s="6" t="s">
        <v>390</v>
      </c>
      <c r="D483" s="400">
        <v>341684.69</v>
      </c>
      <c r="E483" s="400">
        <v>364113</v>
      </c>
      <c r="F483" s="400">
        <v>1056579.68</v>
      </c>
      <c r="G483" s="400">
        <v>505647.27</v>
      </c>
      <c r="H483" s="401">
        <f t="shared" ref="H483:H488" si="118">G483/F483</f>
        <v>0.478569936154744</v>
      </c>
      <c r="I483" s="400">
        <f>G483-D483</f>
        <v>163962.58</v>
      </c>
      <c r="J483" s="401">
        <f>I483/D483</f>
        <v>0.479865164576148</v>
      </c>
    </row>
    <row r="484" s="344" customFormat="1" ht="24" customHeight="1" spans="1:10">
      <c r="A484" s="393">
        <v>20702</v>
      </c>
      <c r="B484" s="394">
        <f t="shared" si="113"/>
        <v>5</v>
      </c>
      <c r="C484" s="395" t="s">
        <v>391</v>
      </c>
      <c r="D484" s="396"/>
      <c r="E484" s="396">
        <f t="shared" ref="E484:G484" si="119">SUM(E485:E491)</f>
        <v>0</v>
      </c>
      <c r="F484" s="396">
        <f t="shared" si="119"/>
        <v>20900</v>
      </c>
      <c r="G484" s="396">
        <f t="shared" si="119"/>
        <v>20900</v>
      </c>
      <c r="H484" s="397">
        <f t="shared" si="118"/>
        <v>1</v>
      </c>
      <c r="I484" s="396">
        <f>G484-D484</f>
        <v>20900</v>
      </c>
      <c r="J484" s="397"/>
    </row>
    <row r="485" s="344" customFormat="1" ht="24" hidden="1" customHeight="1" spans="1:10">
      <c r="A485" s="398">
        <v>2070201</v>
      </c>
      <c r="B485" s="399">
        <f t="shared" si="113"/>
        <v>7</v>
      </c>
      <c r="C485" s="6" t="s">
        <v>57</v>
      </c>
      <c r="D485" s="400"/>
      <c r="E485" s="400"/>
      <c r="F485" s="400"/>
      <c r="G485" s="400"/>
      <c r="H485" s="401"/>
      <c r="I485" s="400"/>
      <c r="J485" s="401"/>
    </row>
    <row r="486" s="344" customFormat="1" ht="24" hidden="1" customHeight="1" spans="1:10">
      <c r="A486" s="398">
        <v>2070202</v>
      </c>
      <c r="B486" s="399">
        <f t="shared" si="113"/>
        <v>7</v>
      </c>
      <c r="C486" s="6" t="s">
        <v>58</v>
      </c>
      <c r="D486" s="400"/>
      <c r="E486" s="400"/>
      <c r="F486" s="400"/>
      <c r="G486" s="400"/>
      <c r="H486" s="401"/>
      <c r="I486" s="400"/>
      <c r="J486" s="401"/>
    </row>
    <row r="487" s="344" customFormat="1" ht="24" hidden="1" customHeight="1" spans="1:10">
      <c r="A487" s="398">
        <v>2070203</v>
      </c>
      <c r="B487" s="399">
        <f t="shared" si="113"/>
        <v>7</v>
      </c>
      <c r="C487" s="6" t="s">
        <v>59</v>
      </c>
      <c r="D487" s="400"/>
      <c r="E487" s="400"/>
      <c r="F487" s="400"/>
      <c r="G487" s="400"/>
      <c r="H487" s="401"/>
      <c r="I487" s="400"/>
      <c r="J487" s="401"/>
    </row>
    <row r="488" s="344" customFormat="1" ht="24" customHeight="1" spans="1:10">
      <c r="A488" s="398">
        <v>2070204</v>
      </c>
      <c r="B488" s="399">
        <f t="shared" si="113"/>
        <v>7</v>
      </c>
      <c r="C488" s="6" t="s">
        <v>392</v>
      </c>
      <c r="D488" s="400"/>
      <c r="E488" s="400"/>
      <c r="F488" s="400">
        <v>20900</v>
      </c>
      <c r="G488" s="400">
        <v>20900</v>
      </c>
      <c r="H488" s="401">
        <f t="shared" si="118"/>
        <v>1</v>
      </c>
      <c r="I488" s="400">
        <f>G488-D488</f>
        <v>20900</v>
      </c>
      <c r="J488" s="401"/>
    </row>
    <row r="489" s="344" customFormat="1" ht="24" hidden="1" customHeight="1" spans="1:10">
      <c r="A489" s="398">
        <v>2070205</v>
      </c>
      <c r="B489" s="399">
        <f t="shared" si="113"/>
        <v>7</v>
      </c>
      <c r="C489" s="6" t="s">
        <v>393</v>
      </c>
      <c r="D489" s="400"/>
      <c r="E489" s="400"/>
      <c r="F489" s="400"/>
      <c r="G489" s="400"/>
      <c r="H489" s="401"/>
      <c r="I489" s="400"/>
      <c r="J489" s="401"/>
    </row>
    <row r="490" s="344" customFormat="1" ht="24" hidden="1" customHeight="1" spans="1:10">
      <c r="A490" s="398">
        <v>2070206</v>
      </c>
      <c r="B490" s="399">
        <f t="shared" si="113"/>
        <v>7</v>
      </c>
      <c r="C490" s="6" t="s">
        <v>394</v>
      </c>
      <c r="D490" s="400"/>
      <c r="E490" s="400"/>
      <c r="F490" s="400"/>
      <c r="G490" s="400"/>
      <c r="H490" s="401"/>
      <c r="I490" s="400"/>
      <c r="J490" s="401"/>
    </row>
    <row r="491" s="344" customFormat="1" ht="24" hidden="1" customHeight="1" spans="1:10">
      <c r="A491" s="398">
        <v>2070299</v>
      </c>
      <c r="B491" s="399">
        <f t="shared" si="113"/>
        <v>7</v>
      </c>
      <c r="C491" s="6" t="s">
        <v>395</v>
      </c>
      <c r="D491" s="400"/>
      <c r="E491" s="400"/>
      <c r="F491" s="400"/>
      <c r="G491" s="400"/>
      <c r="H491" s="401"/>
      <c r="I491" s="400"/>
      <c r="J491" s="401"/>
    </row>
    <row r="492" s="344" customFormat="1" ht="24" hidden="1" customHeight="1" spans="1:10">
      <c r="A492" s="393">
        <v>20703</v>
      </c>
      <c r="B492" s="394">
        <f t="shared" si="113"/>
        <v>5</v>
      </c>
      <c r="C492" s="395" t="s">
        <v>396</v>
      </c>
      <c r="D492" s="396"/>
      <c r="E492" s="396"/>
      <c r="F492" s="396"/>
      <c r="G492" s="396"/>
      <c r="H492" s="397"/>
      <c r="I492" s="396"/>
      <c r="J492" s="397"/>
    </row>
    <row r="493" s="344" customFormat="1" ht="24" hidden="1" customHeight="1" spans="1:10">
      <c r="A493" s="398">
        <v>2070301</v>
      </c>
      <c r="B493" s="399">
        <f t="shared" si="113"/>
        <v>7</v>
      </c>
      <c r="C493" s="6" t="s">
        <v>57</v>
      </c>
      <c r="D493" s="400"/>
      <c r="E493" s="400"/>
      <c r="F493" s="400"/>
      <c r="G493" s="400"/>
      <c r="H493" s="401"/>
      <c r="I493" s="400"/>
      <c r="J493" s="401"/>
    </row>
    <row r="494" s="344" customFormat="1" ht="24" hidden="1" customHeight="1" spans="1:10">
      <c r="A494" s="398">
        <v>2070302</v>
      </c>
      <c r="B494" s="399">
        <f t="shared" si="113"/>
        <v>7</v>
      </c>
      <c r="C494" s="6" t="s">
        <v>58</v>
      </c>
      <c r="D494" s="400"/>
      <c r="E494" s="400"/>
      <c r="F494" s="400"/>
      <c r="G494" s="400"/>
      <c r="H494" s="401"/>
      <c r="I494" s="400"/>
      <c r="J494" s="401"/>
    </row>
    <row r="495" s="344" customFormat="1" ht="24" hidden="1" customHeight="1" spans="1:10">
      <c r="A495" s="398">
        <v>2070303</v>
      </c>
      <c r="B495" s="399">
        <f t="shared" si="113"/>
        <v>7</v>
      </c>
      <c r="C495" s="6" t="s">
        <v>59</v>
      </c>
      <c r="D495" s="400"/>
      <c r="E495" s="400"/>
      <c r="F495" s="400"/>
      <c r="G495" s="400"/>
      <c r="H495" s="401"/>
      <c r="I495" s="400"/>
      <c r="J495" s="401"/>
    </row>
    <row r="496" s="344" customFormat="1" ht="24" hidden="1" customHeight="1" spans="1:10">
      <c r="A496" s="398">
        <v>2070304</v>
      </c>
      <c r="B496" s="399">
        <f t="shared" si="113"/>
        <v>7</v>
      </c>
      <c r="C496" s="6" t="s">
        <v>397</v>
      </c>
      <c r="D496" s="400"/>
      <c r="E496" s="400"/>
      <c r="F496" s="400"/>
      <c r="G496" s="400"/>
      <c r="H496" s="401"/>
      <c r="I496" s="400"/>
      <c r="J496" s="401"/>
    </row>
    <row r="497" s="344" customFormat="1" ht="24" hidden="1" customHeight="1" spans="1:10">
      <c r="A497" s="398">
        <v>2070305</v>
      </c>
      <c r="B497" s="399">
        <f t="shared" si="113"/>
        <v>7</v>
      </c>
      <c r="C497" s="6" t="s">
        <v>398</v>
      </c>
      <c r="D497" s="400"/>
      <c r="E497" s="400"/>
      <c r="F497" s="400"/>
      <c r="G497" s="400"/>
      <c r="H497" s="401"/>
      <c r="I497" s="400"/>
      <c r="J497" s="401"/>
    </row>
    <row r="498" s="344" customFormat="1" ht="24" hidden="1" customHeight="1" spans="1:10">
      <c r="A498" s="398">
        <v>2070306</v>
      </c>
      <c r="B498" s="399">
        <f t="shared" si="113"/>
        <v>7</v>
      </c>
      <c r="C498" s="6" t="s">
        <v>399</v>
      </c>
      <c r="D498" s="400"/>
      <c r="E498" s="400"/>
      <c r="F498" s="400"/>
      <c r="G498" s="400"/>
      <c r="H498" s="401"/>
      <c r="I498" s="400"/>
      <c r="J498" s="401"/>
    </row>
    <row r="499" s="344" customFormat="1" ht="24" hidden="1" customHeight="1" spans="1:10">
      <c r="A499" s="398">
        <v>2070307</v>
      </c>
      <c r="B499" s="399">
        <f t="shared" si="113"/>
        <v>7</v>
      </c>
      <c r="C499" s="6" t="s">
        <v>400</v>
      </c>
      <c r="D499" s="400"/>
      <c r="E499" s="400"/>
      <c r="F499" s="400"/>
      <c r="G499" s="400"/>
      <c r="H499" s="401"/>
      <c r="I499" s="400"/>
      <c r="J499" s="401"/>
    </row>
    <row r="500" s="344" customFormat="1" ht="24" hidden="1" customHeight="1" spans="1:10">
      <c r="A500" s="398">
        <v>2070308</v>
      </c>
      <c r="B500" s="399">
        <f t="shared" si="113"/>
        <v>7</v>
      </c>
      <c r="C500" s="6" t="s">
        <v>401</v>
      </c>
      <c r="D500" s="400"/>
      <c r="E500" s="400"/>
      <c r="F500" s="400"/>
      <c r="G500" s="400"/>
      <c r="H500" s="401"/>
      <c r="I500" s="400"/>
      <c r="J500" s="401"/>
    </row>
    <row r="501" s="344" customFormat="1" ht="24" hidden="1" customHeight="1" spans="1:10">
      <c r="A501" s="398">
        <v>2070309</v>
      </c>
      <c r="B501" s="399">
        <f t="shared" si="113"/>
        <v>7</v>
      </c>
      <c r="C501" s="6" t="s">
        <v>402</v>
      </c>
      <c r="D501" s="400"/>
      <c r="E501" s="400"/>
      <c r="F501" s="400"/>
      <c r="G501" s="400"/>
      <c r="H501" s="401"/>
      <c r="I501" s="400"/>
      <c r="J501" s="401"/>
    </row>
    <row r="502" s="344" customFormat="1" ht="24" hidden="1" customHeight="1" spans="1:10">
      <c r="A502" s="398">
        <v>2070399</v>
      </c>
      <c r="B502" s="399">
        <f t="shared" si="113"/>
        <v>7</v>
      </c>
      <c r="C502" s="6" t="s">
        <v>403</v>
      </c>
      <c r="D502" s="400"/>
      <c r="E502" s="400"/>
      <c r="F502" s="400"/>
      <c r="G502" s="400"/>
      <c r="H502" s="401"/>
      <c r="I502" s="400"/>
      <c r="J502" s="401"/>
    </row>
    <row r="503" s="344" customFormat="1" ht="24" hidden="1" customHeight="1" spans="1:10">
      <c r="A503" s="393">
        <v>20706</v>
      </c>
      <c r="B503" s="394">
        <f t="shared" si="113"/>
        <v>5</v>
      </c>
      <c r="C503" s="395" t="s">
        <v>404</v>
      </c>
      <c r="D503" s="396"/>
      <c r="E503" s="396"/>
      <c r="F503" s="396"/>
      <c r="G503" s="396"/>
      <c r="H503" s="397"/>
      <c r="I503" s="396"/>
      <c r="J503" s="397"/>
    </row>
    <row r="504" s="344" customFormat="1" ht="24" hidden="1" customHeight="1" spans="1:10">
      <c r="A504" s="398">
        <v>2070601</v>
      </c>
      <c r="B504" s="399">
        <f t="shared" si="113"/>
        <v>7</v>
      </c>
      <c r="C504" s="6" t="s">
        <v>405</v>
      </c>
      <c r="D504" s="400"/>
      <c r="E504" s="400"/>
      <c r="F504" s="400"/>
      <c r="G504" s="400"/>
      <c r="H504" s="401"/>
      <c r="I504" s="400"/>
      <c r="J504" s="401"/>
    </row>
    <row r="505" s="344" customFormat="1" ht="24" hidden="1" customHeight="1" spans="1:10">
      <c r="A505" s="398">
        <v>2070602</v>
      </c>
      <c r="B505" s="399">
        <f t="shared" si="113"/>
        <v>7</v>
      </c>
      <c r="C505" s="6" t="s">
        <v>406</v>
      </c>
      <c r="D505" s="400"/>
      <c r="E505" s="400"/>
      <c r="F505" s="400"/>
      <c r="G505" s="400"/>
      <c r="H505" s="401"/>
      <c r="I505" s="400"/>
      <c r="J505" s="401"/>
    </row>
    <row r="506" s="344" customFormat="1" ht="24" hidden="1" customHeight="1" spans="1:10">
      <c r="A506" s="398">
        <v>2070603</v>
      </c>
      <c r="B506" s="399">
        <f t="shared" si="113"/>
        <v>7</v>
      </c>
      <c r="C506" s="6" t="s">
        <v>407</v>
      </c>
      <c r="D506" s="400"/>
      <c r="E506" s="400"/>
      <c r="F506" s="400"/>
      <c r="G506" s="400"/>
      <c r="H506" s="401"/>
      <c r="I506" s="400"/>
      <c r="J506" s="401"/>
    </row>
    <row r="507" s="344" customFormat="1" ht="24" hidden="1" customHeight="1" spans="1:10">
      <c r="A507" s="398">
        <v>2070604</v>
      </c>
      <c r="B507" s="399">
        <f t="shared" si="113"/>
        <v>7</v>
      </c>
      <c r="C507" s="6" t="s">
        <v>408</v>
      </c>
      <c r="D507" s="400"/>
      <c r="E507" s="400"/>
      <c r="F507" s="400"/>
      <c r="G507" s="400"/>
      <c r="H507" s="401"/>
      <c r="I507" s="400"/>
      <c r="J507" s="401"/>
    </row>
    <row r="508" s="344" customFormat="1" ht="24" hidden="1" customHeight="1" spans="1:10">
      <c r="A508" s="398">
        <v>2070605</v>
      </c>
      <c r="B508" s="399">
        <f t="shared" si="113"/>
        <v>7</v>
      </c>
      <c r="C508" s="6" t="s">
        <v>409</v>
      </c>
      <c r="D508" s="400"/>
      <c r="E508" s="400"/>
      <c r="F508" s="400"/>
      <c r="G508" s="400"/>
      <c r="H508" s="401"/>
      <c r="I508" s="400"/>
      <c r="J508" s="401"/>
    </row>
    <row r="509" s="344" customFormat="1" ht="24" hidden="1" customHeight="1" spans="1:10">
      <c r="A509" s="398">
        <v>2070606</v>
      </c>
      <c r="B509" s="399">
        <f t="shared" si="113"/>
        <v>7</v>
      </c>
      <c r="C509" s="6" t="s">
        <v>410</v>
      </c>
      <c r="D509" s="400"/>
      <c r="E509" s="400"/>
      <c r="F509" s="400"/>
      <c r="G509" s="400"/>
      <c r="H509" s="401"/>
      <c r="I509" s="400"/>
      <c r="J509" s="401"/>
    </row>
    <row r="510" s="344" customFormat="1" ht="24" hidden="1" customHeight="1" spans="1:10">
      <c r="A510" s="398">
        <v>2070607</v>
      </c>
      <c r="B510" s="399">
        <f t="shared" si="113"/>
        <v>7</v>
      </c>
      <c r="C510" s="6" t="s">
        <v>411</v>
      </c>
      <c r="D510" s="400"/>
      <c r="E510" s="400"/>
      <c r="F510" s="400"/>
      <c r="G510" s="400"/>
      <c r="H510" s="401"/>
      <c r="I510" s="400"/>
      <c r="J510" s="401"/>
    </row>
    <row r="511" s="344" customFormat="1" ht="24" hidden="1" customHeight="1" spans="1:10">
      <c r="A511" s="398">
        <v>2070699</v>
      </c>
      <c r="B511" s="399">
        <f t="shared" si="113"/>
        <v>7</v>
      </c>
      <c r="C511" s="6" t="s">
        <v>412</v>
      </c>
      <c r="D511" s="400"/>
      <c r="E511" s="400"/>
      <c r="F511" s="400"/>
      <c r="G511" s="400"/>
      <c r="H511" s="401"/>
      <c r="I511" s="400"/>
      <c r="J511" s="401"/>
    </row>
    <row r="512" s="344" customFormat="1" ht="24" customHeight="1" spans="1:10">
      <c r="A512" s="393">
        <v>20708</v>
      </c>
      <c r="B512" s="394">
        <f t="shared" si="113"/>
        <v>5</v>
      </c>
      <c r="C512" s="395" t="s">
        <v>413</v>
      </c>
      <c r="D512" s="396">
        <f t="shared" ref="D512:G512" si="120">SUM(D513:D519)</f>
        <v>50000</v>
      </c>
      <c r="E512" s="396">
        <f t="shared" si="120"/>
        <v>0</v>
      </c>
      <c r="F512" s="396">
        <f t="shared" si="120"/>
        <v>50000</v>
      </c>
      <c r="G512" s="396">
        <f t="shared" si="120"/>
        <v>50000</v>
      </c>
      <c r="H512" s="397">
        <f>G512/F512</f>
        <v>1</v>
      </c>
      <c r="I512" s="396">
        <f>G512-D512</f>
        <v>0</v>
      </c>
      <c r="J512" s="397">
        <f>I512/D512</f>
        <v>0</v>
      </c>
    </row>
    <row r="513" s="344" customFormat="1" ht="24" hidden="1" customHeight="1" spans="1:10">
      <c r="A513" s="398">
        <v>2070801</v>
      </c>
      <c r="B513" s="399">
        <f t="shared" si="113"/>
        <v>7</v>
      </c>
      <c r="C513" s="6" t="s">
        <v>414</v>
      </c>
      <c r="D513" s="400"/>
      <c r="E513" s="400"/>
      <c r="F513" s="400"/>
      <c r="G513" s="400"/>
      <c r="H513" s="401"/>
      <c r="I513" s="400"/>
      <c r="J513" s="401"/>
    </row>
    <row r="514" s="344" customFormat="1" ht="24" hidden="1" customHeight="1" spans="1:10">
      <c r="A514" s="398">
        <v>2070802</v>
      </c>
      <c r="B514" s="399">
        <f t="shared" si="113"/>
        <v>7</v>
      </c>
      <c r="C514" s="6" t="s">
        <v>415</v>
      </c>
      <c r="D514" s="400"/>
      <c r="E514" s="400"/>
      <c r="F514" s="400"/>
      <c r="G514" s="400"/>
      <c r="H514" s="401"/>
      <c r="I514" s="400"/>
      <c r="J514" s="401"/>
    </row>
    <row r="515" s="344" customFormat="1" ht="24" hidden="1" customHeight="1" spans="1:10">
      <c r="A515" s="398">
        <v>2070803</v>
      </c>
      <c r="B515" s="399">
        <f t="shared" si="113"/>
        <v>7</v>
      </c>
      <c r="C515" s="6" t="s">
        <v>416</v>
      </c>
      <c r="D515" s="400"/>
      <c r="E515" s="400"/>
      <c r="F515" s="400"/>
      <c r="G515" s="400"/>
      <c r="H515" s="401"/>
      <c r="I515" s="400"/>
      <c r="J515" s="401"/>
    </row>
    <row r="516" s="344" customFormat="1" ht="24" hidden="1" customHeight="1" spans="1:10">
      <c r="A516" s="398">
        <v>2070806</v>
      </c>
      <c r="B516" s="399">
        <f t="shared" si="113"/>
        <v>7</v>
      </c>
      <c r="C516" s="6" t="s">
        <v>417</v>
      </c>
      <c r="D516" s="400"/>
      <c r="E516" s="400"/>
      <c r="F516" s="400"/>
      <c r="G516" s="400"/>
      <c r="H516" s="401"/>
      <c r="I516" s="400"/>
      <c r="J516" s="401"/>
    </row>
    <row r="517" s="344" customFormat="1" ht="24" hidden="1" customHeight="1" spans="1:10">
      <c r="A517" s="398">
        <v>2070807</v>
      </c>
      <c r="B517" s="399">
        <f t="shared" si="113"/>
        <v>7</v>
      </c>
      <c r="C517" s="6" t="s">
        <v>418</v>
      </c>
      <c r="D517" s="400"/>
      <c r="E517" s="400"/>
      <c r="F517" s="400"/>
      <c r="G517" s="400"/>
      <c r="H517" s="401"/>
      <c r="I517" s="400"/>
      <c r="J517" s="401"/>
    </row>
    <row r="518" s="344" customFormat="1" ht="24" hidden="1" customHeight="1" spans="1:10">
      <c r="A518" s="398">
        <v>2070808</v>
      </c>
      <c r="B518" s="399">
        <f t="shared" si="113"/>
        <v>7</v>
      </c>
      <c r="C518" s="6" t="s">
        <v>419</v>
      </c>
      <c r="D518" s="400"/>
      <c r="E518" s="400"/>
      <c r="F518" s="400"/>
      <c r="G518" s="400"/>
      <c r="H518" s="401"/>
      <c r="I518" s="400"/>
      <c r="J518" s="401"/>
    </row>
    <row r="519" s="344" customFormat="1" ht="24" customHeight="1" spans="1:10">
      <c r="A519" s="398">
        <v>2070899</v>
      </c>
      <c r="B519" s="399">
        <f t="shared" si="113"/>
        <v>7</v>
      </c>
      <c r="C519" s="6" t="s">
        <v>420</v>
      </c>
      <c r="D519" s="400">
        <v>50000</v>
      </c>
      <c r="E519" s="400"/>
      <c r="F519" s="400">
        <v>50000</v>
      </c>
      <c r="G519" s="400">
        <v>50000</v>
      </c>
      <c r="H519" s="401">
        <f t="shared" ref="H519:H521" si="121">G519/F519</f>
        <v>1</v>
      </c>
      <c r="I519" s="400">
        <f>G519-D519</f>
        <v>0</v>
      </c>
      <c r="J519" s="401">
        <f t="shared" ref="J519:J521" si="122">I519/D519</f>
        <v>0</v>
      </c>
    </row>
    <row r="520" s="344" customFormat="1" ht="24" customHeight="1" spans="1:10">
      <c r="A520" s="393">
        <v>20799</v>
      </c>
      <c r="B520" s="394">
        <f t="shared" si="113"/>
        <v>5</v>
      </c>
      <c r="C520" s="395" t="s">
        <v>421</v>
      </c>
      <c r="D520" s="396">
        <f t="shared" ref="D520:G520" si="123">SUM(D521:D523)</f>
        <v>958625.96</v>
      </c>
      <c r="E520" s="396">
        <f t="shared" si="123"/>
        <v>1106683.58</v>
      </c>
      <c r="F520" s="396">
        <f t="shared" si="123"/>
        <v>2439983.58</v>
      </c>
      <c r="G520" s="396">
        <f t="shared" si="123"/>
        <v>890904.32</v>
      </c>
      <c r="H520" s="397">
        <f t="shared" si="121"/>
        <v>0.365127178437816</v>
      </c>
      <c r="I520" s="396">
        <f>G520-D520</f>
        <v>-67721.64</v>
      </c>
      <c r="J520" s="397">
        <f t="shared" si="122"/>
        <v>-0.0706444878667797</v>
      </c>
    </row>
    <row r="521" s="344" customFormat="1" ht="24" customHeight="1" spans="1:10">
      <c r="A521" s="398">
        <v>2079902</v>
      </c>
      <c r="B521" s="399">
        <f t="shared" ref="B521:B584" si="124">LEN(A521)</f>
        <v>7</v>
      </c>
      <c r="C521" s="6" t="s">
        <v>422</v>
      </c>
      <c r="D521" s="400">
        <v>7370</v>
      </c>
      <c r="E521" s="400">
        <v>500</v>
      </c>
      <c r="F521" s="400">
        <v>220000</v>
      </c>
      <c r="G521" s="400">
        <v>219500</v>
      </c>
      <c r="H521" s="401">
        <f t="shared" si="121"/>
        <v>0.997727272727273</v>
      </c>
      <c r="I521" s="400">
        <f>G521-D521</f>
        <v>212130</v>
      </c>
      <c r="J521" s="401">
        <f t="shared" si="122"/>
        <v>28.7829036635007</v>
      </c>
    </row>
    <row r="522" s="344" customFormat="1" ht="24" hidden="1" customHeight="1" spans="1:10">
      <c r="A522" s="398">
        <v>2079903</v>
      </c>
      <c r="B522" s="399">
        <f t="shared" si="124"/>
        <v>7</v>
      </c>
      <c r="C522" s="6" t="s">
        <v>423</v>
      </c>
      <c r="D522" s="400"/>
      <c r="E522" s="400"/>
      <c r="F522" s="400"/>
      <c r="G522" s="400"/>
      <c r="H522" s="401"/>
      <c r="I522" s="400"/>
      <c r="J522" s="401"/>
    </row>
    <row r="523" s="344" customFormat="1" ht="24" customHeight="1" spans="1:10">
      <c r="A523" s="398">
        <v>2079999</v>
      </c>
      <c r="B523" s="399">
        <f t="shared" si="124"/>
        <v>7</v>
      </c>
      <c r="C523" s="6" t="s">
        <v>424</v>
      </c>
      <c r="D523" s="400">
        <v>951255.96</v>
      </c>
      <c r="E523" s="400">
        <v>1106183.58</v>
      </c>
      <c r="F523" s="400">
        <v>2219983.58</v>
      </c>
      <c r="G523" s="400">
        <v>671404.32</v>
      </c>
      <c r="H523" s="401">
        <f t="shared" ref="H523:H527" si="125">G523/F523</f>
        <v>0.30243661531947</v>
      </c>
      <c r="I523" s="400">
        <f>G523-D523</f>
        <v>-279851.64</v>
      </c>
      <c r="J523" s="401">
        <f>I523/D523</f>
        <v>-0.294191733631819</v>
      </c>
    </row>
    <row r="524" s="344" customFormat="1" ht="24" customHeight="1" spans="1:10">
      <c r="A524" s="387">
        <v>208</v>
      </c>
      <c r="B524" s="388">
        <f t="shared" si="124"/>
        <v>3</v>
      </c>
      <c r="C524" s="420" t="s">
        <v>425</v>
      </c>
      <c r="D524" s="421">
        <f t="shared" ref="D524:G524" si="126">D525+D544+D552+D554+D563+D567+D577+D586+D593+D601+D610+D615+D618+D621+D624+D627+D630+D634+D638+D646+D649</f>
        <v>435895841.08</v>
      </c>
      <c r="E524" s="421">
        <f t="shared" si="126"/>
        <v>685038206.5</v>
      </c>
      <c r="F524" s="421">
        <f t="shared" si="126"/>
        <v>741820246.21</v>
      </c>
      <c r="G524" s="421">
        <f t="shared" si="126"/>
        <v>676293844.81</v>
      </c>
      <c r="H524" s="392">
        <f t="shared" si="125"/>
        <v>0.911668087067214</v>
      </c>
      <c r="I524" s="421">
        <f>G524-D524</f>
        <v>240398003.73</v>
      </c>
      <c r="J524" s="392">
        <f t="shared" ref="J524:J527" si="127">I524/D524</f>
        <v>0.551503320459256</v>
      </c>
    </row>
    <row r="525" s="344" customFormat="1" ht="24" customHeight="1" spans="1:10">
      <c r="A525" s="393">
        <v>20801</v>
      </c>
      <c r="B525" s="394">
        <f t="shared" si="124"/>
        <v>5</v>
      </c>
      <c r="C525" s="395" t="s">
        <v>426</v>
      </c>
      <c r="D525" s="396">
        <f t="shared" ref="D525:G525" si="128">SUM(D526:D543)</f>
        <v>13623716.57</v>
      </c>
      <c r="E525" s="396">
        <f t="shared" si="128"/>
        <v>10175020.3</v>
      </c>
      <c r="F525" s="396">
        <f t="shared" si="128"/>
        <v>12637850.75</v>
      </c>
      <c r="G525" s="396">
        <f t="shared" si="128"/>
        <v>13292406.1</v>
      </c>
      <c r="H525" s="397">
        <f t="shared" si="125"/>
        <v>1.05179324894306</v>
      </c>
      <c r="I525" s="396">
        <f>G525-D525</f>
        <v>-331310.470000001</v>
      </c>
      <c r="J525" s="397">
        <f t="shared" si="127"/>
        <v>-0.0243186555076726</v>
      </c>
    </row>
    <row r="526" s="344" customFormat="1" ht="24" customHeight="1" spans="1:10">
      <c r="A526" s="398">
        <v>2080101</v>
      </c>
      <c r="B526" s="399">
        <f t="shared" si="124"/>
        <v>7</v>
      </c>
      <c r="C526" s="6" t="s">
        <v>57</v>
      </c>
      <c r="D526" s="400">
        <v>931528.37</v>
      </c>
      <c r="E526" s="400">
        <v>580158.51</v>
      </c>
      <c r="F526" s="400">
        <v>663664.51</v>
      </c>
      <c r="G526" s="400">
        <v>773694.64</v>
      </c>
      <c r="H526" s="401">
        <f t="shared" si="125"/>
        <v>1.16579179441131</v>
      </c>
      <c r="I526" s="400">
        <f>G526-D526</f>
        <v>-157833.73</v>
      </c>
      <c r="J526" s="401">
        <f t="shared" si="127"/>
        <v>-0.169435236846302</v>
      </c>
    </row>
    <row r="527" s="344" customFormat="1" ht="24" customHeight="1" spans="1:10">
      <c r="A527" s="398">
        <v>2080102</v>
      </c>
      <c r="B527" s="399">
        <f t="shared" si="124"/>
        <v>7</v>
      </c>
      <c r="C527" s="6" t="s">
        <v>58</v>
      </c>
      <c r="D527" s="400">
        <v>2435160.16</v>
      </c>
      <c r="E527" s="400"/>
      <c r="F527" s="400">
        <v>735290.9</v>
      </c>
      <c r="G527" s="400">
        <v>907950.3</v>
      </c>
      <c r="H527" s="401">
        <f t="shared" si="125"/>
        <v>1.23481781156274</v>
      </c>
      <c r="I527" s="400">
        <f>G527-D527</f>
        <v>-1527209.86</v>
      </c>
      <c r="J527" s="401">
        <f t="shared" si="127"/>
        <v>-0.627149657376129</v>
      </c>
    </row>
    <row r="528" s="344" customFormat="1" ht="24" hidden="1" customHeight="1" spans="1:10">
      <c r="A528" s="398">
        <v>2080103</v>
      </c>
      <c r="B528" s="399">
        <f t="shared" si="124"/>
        <v>7</v>
      </c>
      <c r="C528" s="6" t="s">
        <v>59</v>
      </c>
      <c r="D528" s="400"/>
      <c r="E528" s="400"/>
      <c r="F528" s="400"/>
      <c r="G528" s="400"/>
      <c r="H528" s="401"/>
      <c r="I528" s="400"/>
      <c r="J528" s="401"/>
    </row>
    <row r="529" s="344" customFormat="1" ht="24" customHeight="1" spans="1:10">
      <c r="A529" s="398">
        <v>2080104</v>
      </c>
      <c r="B529" s="399">
        <f t="shared" si="124"/>
        <v>7</v>
      </c>
      <c r="C529" s="6" t="s">
        <v>427</v>
      </c>
      <c r="D529" s="400">
        <v>1626312.73</v>
      </c>
      <c r="E529" s="400">
        <v>1877890.33</v>
      </c>
      <c r="F529" s="400">
        <v>1759873.67</v>
      </c>
      <c r="G529" s="400">
        <v>2223985.3</v>
      </c>
      <c r="H529" s="401">
        <f t="shared" ref="H529:H531" si="129">G529/F529</f>
        <v>1.26371871908283</v>
      </c>
      <c r="I529" s="400">
        <f>G529-D529</f>
        <v>597672.57</v>
      </c>
      <c r="J529" s="401">
        <f t="shared" ref="J529:J531" si="130">I529/D529</f>
        <v>0.367501624364706</v>
      </c>
    </row>
    <row r="530" s="344" customFormat="1" ht="24" customHeight="1" spans="1:10">
      <c r="A530" s="398">
        <v>2080105</v>
      </c>
      <c r="B530" s="399">
        <f t="shared" si="124"/>
        <v>7</v>
      </c>
      <c r="C530" s="6" t="s">
        <v>428</v>
      </c>
      <c r="D530" s="400">
        <v>2807008.34</v>
      </c>
      <c r="E530" s="400">
        <v>3665617.78</v>
      </c>
      <c r="F530" s="400">
        <v>2782946.6</v>
      </c>
      <c r="G530" s="400">
        <v>3433974.36</v>
      </c>
      <c r="H530" s="401">
        <f t="shared" si="129"/>
        <v>1.2339346935367</v>
      </c>
      <c r="I530" s="400">
        <f>G530-D530</f>
        <v>626966.02</v>
      </c>
      <c r="J530" s="401">
        <f t="shared" si="130"/>
        <v>0.223357376985919</v>
      </c>
    </row>
    <row r="531" s="344" customFormat="1" ht="24" customHeight="1" spans="1:10">
      <c r="A531" s="398">
        <v>2080106</v>
      </c>
      <c r="B531" s="399">
        <f t="shared" si="124"/>
        <v>7</v>
      </c>
      <c r="C531" s="6" t="s">
        <v>429</v>
      </c>
      <c r="D531" s="400">
        <v>6607</v>
      </c>
      <c r="E531" s="400"/>
      <c r="F531" s="400">
        <v>193009</v>
      </c>
      <c r="G531" s="400">
        <v>125995.7</v>
      </c>
      <c r="H531" s="401">
        <f t="shared" si="129"/>
        <v>0.652797019828091</v>
      </c>
      <c r="I531" s="400">
        <f>G531-D531</f>
        <v>119388.7</v>
      </c>
      <c r="J531" s="401">
        <f t="shared" si="130"/>
        <v>18.070031784471</v>
      </c>
    </row>
    <row r="532" s="344" customFormat="1" ht="24" hidden="1" customHeight="1" spans="1:10">
      <c r="A532" s="398">
        <v>2080107</v>
      </c>
      <c r="B532" s="399">
        <f t="shared" si="124"/>
        <v>7</v>
      </c>
      <c r="C532" s="6" t="s">
        <v>430</v>
      </c>
      <c r="D532" s="400"/>
      <c r="E532" s="400"/>
      <c r="F532" s="400"/>
      <c r="G532" s="400"/>
      <c r="H532" s="401"/>
      <c r="I532" s="400"/>
      <c r="J532" s="401"/>
    </row>
    <row r="533" s="344" customFormat="1" ht="24" hidden="1" customHeight="1" spans="1:10">
      <c r="A533" s="398">
        <v>2080108</v>
      </c>
      <c r="B533" s="399">
        <f t="shared" si="124"/>
        <v>7</v>
      </c>
      <c r="C533" s="6" t="s">
        <v>98</v>
      </c>
      <c r="D533" s="400"/>
      <c r="E533" s="400"/>
      <c r="F533" s="400"/>
      <c r="G533" s="400"/>
      <c r="H533" s="401"/>
      <c r="I533" s="400"/>
      <c r="J533" s="401"/>
    </row>
    <row r="534" s="344" customFormat="1" ht="24" hidden="1" customHeight="1" spans="1:10">
      <c r="A534" s="398">
        <v>2080109</v>
      </c>
      <c r="B534" s="399">
        <f t="shared" si="124"/>
        <v>7</v>
      </c>
      <c r="C534" s="6" t="s">
        <v>431</v>
      </c>
      <c r="D534" s="400"/>
      <c r="E534" s="400"/>
      <c r="F534" s="400"/>
      <c r="G534" s="400"/>
      <c r="H534" s="401"/>
      <c r="I534" s="400"/>
      <c r="J534" s="401"/>
    </row>
    <row r="535" s="344" customFormat="1" ht="24" hidden="1" customHeight="1" spans="1:10">
      <c r="A535" s="398">
        <v>2080110</v>
      </c>
      <c r="B535" s="399">
        <f t="shared" si="124"/>
        <v>7</v>
      </c>
      <c r="C535" s="6" t="s">
        <v>432</v>
      </c>
      <c r="D535" s="400"/>
      <c r="E535" s="400"/>
      <c r="F535" s="400"/>
      <c r="G535" s="400"/>
      <c r="H535" s="401"/>
      <c r="I535" s="400"/>
      <c r="J535" s="401"/>
    </row>
    <row r="536" s="344" customFormat="1" ht="24" hidden="1" customHeight="1" spans="1:10">
      <c r="A536" s="398">
        <v>2080111</v>
      </c>
      <c r="B536" s="399">
        <f t="shared" si="124"/>
        <v>7</v>
      </c>
      <c r="C536" s="6" t="s">
        <v>433</v>
      </c>
      <c r="D536" s="400"/>
      <c r="E536" s="400"/>
      <c r="F536" s="400"/>
      <c r="G536" s="400"/>
      <c r="H536" s="401"/>
      <c r="I536" s="400"/>
      <c r="J536" s="401"/>
    </row>
    <row r="537" s="344" customFormat="1" ht="24" hidden="1" customHeight="1" spans="1:10">
      <c r="A537" s="398">
        <v>2080112</v>
      </c>
      <c r="B537" s="399">
        <f t="shared" si="124"/>
        <v>7</v>
      </c>
      <c r="C537" s="6" t="s">
        <v>434</v>
      </c>
      <c r="D537" s="400"/>
      <c r="E537" s="400"/>
      <c r="F537" s="400"/>
      <c r="G537" s="400"/>
      <c r="H537" s="401"/>
      <c r="I537" s="400"/>
      <c r="J537" s="401"/>
    </row>
    <row r="538" s="344" customFormat="1" ht="24" hidden="1" customHeight="1" spans="1:10">
      <c r="A538" s="398">
        <v>2080113</v>
      </c>
      <c r="B538" s="399">
        <f t="shared" si="124"/>
        <v>7</v>
      </c>
      <c r="C538" s="6" t="s">
        <v>435</v>
      </c>
      <c r="D538" s="400"/>
      <c r="E538" s="400"/>
      <c r="F538" s="400"/>
      <c r="G538" s="400"/>
      <c r="H538" s="401"/>
      <c r="I538" s="400"/>
      <c r="J538" s="401"/>
    </row>
    <row r="539" s="344" customFormat="1" ht="24" hidden="1" customHeight="1" spans="1:10">
      <c r="A539" s="398">
        <v>2080114</v>
      </c>
      <c r="B539" s="399">
        <f t="shared" si="124"/>
        <v>7</v>
      </c>
      <c r="C539" s="6" t="s">
        <v>436</v>
      </c>
      <c r="D539" s="400"/>
      <c r="E539" s="400"/>
      <c r="F539" s="400"/>
      <c r="G539" s="400"/>
      <c r="H539" s="401"/>
      <c r="I539" s="400"/>
      <c r="J539" s="401"/>
    </row>
    <row r="540" s="344" customFormat="1" ht="24" hidden="1" customHeight="1" spans="1:10">
      <c r="A540" s="398">
        <v>2080115</v>
      </c>
      <c r="B540" s="399">
        <f t="shared" si="124"/>
        <v>7</v>
      </c>
      <c r="C540" s="6" t="s">
        <v>437</v>
      </c>
      <c r="D540" s="400"/>
      <c r="E540" s="400"/>
      <c r="F540" s="400"/>
      <c r="G540" s="400"/>
      <c r="H540" s="401"/>
      <c r="I540" s="400"/>
      <c r="J540" s="401"/>
    </row>
    <row r="541" s="344" customFormat="1" ht="24" hidden="1" customHeight="1" spans="1:10">
      <c r="A541" s="398">
        <v>2080116</v>
      </c>
      <c r="B541" s="399">
        <f t="shared" si="124"/>
        <v>7</v>
      </c>
      <c r="C541" s="6" t="s">
        <v>438</v>
      </c>
      <c r="D541" s="400"/>
      <c r="E541" s="400"/>
      <c r="F541" s="400"/>
      <c r="G541" s="400"/>
      <c r="H541" s="401"/>
      <c r="I541" s="400"/>
      <c r="J541" s="401"/>
    </row>
    <row r="542" s="344" customFormat="1" ht="24" customHeight="1" spans="1:10">
      <c r="A542" s="398">
        <v>2080150</v>
      </c>
      <c r="B542" s="399">
        <f t="shared" si="124"/>
        <v>7</v>
      </c>
      <c r="C542" s="6" t="s">
        <v>66</v>
      </c>
      <c r="D542" s="400">
        <v>25565</v>
      </c>
      <c r="E542" s="400">
        <v>3407139.84</v>
      </c>
      <c r="F542" s="400">
        <v>3577067.96</v>
      </c>
      <c r="G542" s="400">
        <v>2876638.23</v>
      </c>
      <c r="H542" s="401">
        <f t="shared" ref="H542:H546" si="131">G542/F542</f>
        <v>0.804188867018339</v>
      </c>
      <c r="I542" s="400">
        <f t="shared" ref="I532:I595" si="132">G542-D542</f>
        <v>2851073.23</v>
      </c>
      <c r="J542" s="401">
        <f>I542/D542</f>
        <v>111.522520242519</v>
      </c>
    </row>
    <row r="543" s="344" customFormat="1" ht="24" customHeight="1" spans="1:10">
      <c r="A543" s="398">
        <v>2080199</v>
      </c>
      <c r="B543" s="399">
        <f t="shared" si="124"/>
        <v>7</v>
      </c>
      <c r="C543" s="6" t="s">
        <v>439</v>
      </c>
      <c r="D543" s="400">
        <v>5791534.97</v>
      </c>
      <c r="E543" s="400">
        <v>644213.84</v>
      </c>
      <c r="F543" s="400">
        <v>2925998.11</v>
      </c>
      <c r="G543" s="400">
        <v>2950167.57</v>
      </c>
      <c r="H543" s="401">
        <f t="shared" si="131"/>
        <v>1.00826024457001</v>
      </c>
      <c r="I543" s="400">
        <f t="shared" si="132"/>
        <v>-2841367.4</v>
      </c>
      <c r="J543" s="401">
        <f t="shared" ref="J543:J546" si="133">I543/D543</f>
        <v>-0.490606965980212</v>
      </c>
    </row>
    <row r="544" s="344" customFormat="1" ht="24" customHeight="1" spans="1:10">
      <c r="A544" s="393">
        <v>20802</v>
      </c>
      <c r="B544" s="394">
        <f t="shared" si="124"/>
        <v>5</v>
      </c>
      <c r="C544" s="395" t="s">
        <v>440</v>
      </c>
      <c r="D544" s="396">
        <f t="shared" ref="D544:G544" si="134">SUM(D545:D552)</f>
        <v>23698859.36</v>
      </c>
      <c r="E544" s="396">
        <f t="shared" si="134"/>
        <v>38457381.59</v>
      </c>
      <c r="F544" s="396">
        <f t="shared" si="134"/>
        <v>44616466.18</v>
      </c>
      <c r="G544" s="396">
        <f t="shared" si="134"/>
        <v>96878805.16</v>
      </c>
      <c r="H544" s="397">
        <f t="shared" si="131"/>
        <v>2.17136885671657</v>
      </c>
      <c r="I544" s="396">
        <f t="shared" si="132"/>
        <v>73179945.8</v>
      </c>
      <c r="J544" s="397">
        <f t="shared" si="133"/>
        <v>3.0879100419287</v>
      </c>
    </row>
    <row r="545" s="344" customFormat="1" ht="24" customHeight="1" spans="1:10">
      <c r="A545" s="398">
        <v>2080201</v>
      </c>
      <c r="B545" s="399">
        <f t="shared" si="124"/>
        <v>7</v>
      </c>
      <c r="C545" s="6" t="s">
        <v>57</v>
      </c>
      <c r="D545" s="400">
        <v>827625.9</v>
      </c>
      <c r="E545" s="400">
        <v>861220.42</v>
      </c>
      <c r="F545" s="400">
        <v>1108352.54</v>
      </c>
      <c r="G545" s="400">
        <v>1163115.7</v>
      </c>
      <c r="H545" s="401">
        <f t="shared" si="131"/>
        <v>1.04940951369137</v>
      </c>
      <c r="I545" s="400">
        <f t="shared" si="132"/>
        <v>335489.8</v>
      </c>
      <c r="J545" s="401">
        <f t="shared" si="133"/>
        <v>0.405364066059315</v>
      </c>
    </row>
    <row r="546" s="344" customFormat="1" ht="24" customHeight="1" spans="1:10">
      <c r="A546" s="398">
        <v>2080202</v>
      </c>
      <c r="B546" s="399">
        <f t="shared" si="124"/>
        <v>7</v>
      </c>
      <c r="C546" s="6" t="s">
        <v>58</v>
      </c>
      <c r="D546" s="400">
        <v>2081354.92</v>
      </c>
      <c r="E546" s="400">
        <v>1781398.82</v>
      </c>
      <c r="F546" s="400">
        <v>2140466</v>
      </c>
      <c r="G546" s="400">
        <v>871634</v>
      </c>
      <c r="H546" s="401">
        <f t="shared" si="131"/>
        <v>0.407216933135121</v>
      </c>
      <c r="I546" s="400">
        <f t="shared" si="132"/>
        <v>-1209720.92</v>
      </c>
      <c r="J546" s="401">
        <f t="shared" si="133"/>
        <v>-0.58121798852067</v>
      </c>
    </row>
    <row r="547" s="344" customFormat="1" ht="24" hidden="1" customHeight="1" spans="1:10">
      <c r="A547" s="398">
        <v>2080203</v>
      </c>
      <c r="B547" s="399">
        <f t="shared" si="124"/>
        <v>7</v>
      </c>
      <c r="C547" s="6" t="s">
        <v>59</v>
      </c>
      <c r="D547" s="400"/>
      <c r="E547" s="400"/>
      <c r="F547" s="400"/>
      <c r="G547" s="400"/>
      <c r="H547" s="401"/>
      <c r="I547" s="400"/>
      <c r="J547" s="401"/>
    </row>
    <row r="548" s="344" customFormat="1" ht="24" customHeight="1" spans="1:10">
      <c r="A548" s="398">
        <v>2080206</v>
      </c>
      <c r="B548" s="399">
        <f t="shared" si="124"/>
        <v>7</v>
      </c>
      <c r="C548" s="6" t="s">
        <v>441</v>
      </c>
      <c r="D548" s="400">
        <v>825</v>
      </c>
      <c r="E548" s="400"/>
      <c r="F548" s="400">
        <v>60550</v>
      </c>
      <c r="G548" s="400">
        <v>47800</v>
      </c>
      <c r="H548" s="401">
        <f>G550/F550</f>
        <v>2.399266957052</v>
      </c>
      <c r="I548" s="400">
        <f t="shared" si="132"/>
        <v>46975</v>
      </c>
      <c r="J548" s="401">
        <f t="shared" ref="J548:J551" si="135">I548/D548</f>
        <v>56.9393939393939</v>
      </c>
    </row>
    <row r="549" s="344" customFormat="1" ht="24" customHeight="1" spans="1:10">
      <c r="A549" s="398">
        <v>2080207</v>
      </c>
      <c r="B549" s="399">
        <f t="shared" si="124"/>
        <v>7</v>
      </c>
      <c r="C549" s="6" t="s">
        <v>442</v>
      </c>
      <c r="D549" s="400">
        <v>4500</v>
      </c>
      <c r="E549" s="400"/>
      <c r="F549" s="400"/>
      <c r="G549" s="400">
        <v>0</v>
      </c>
      <c r="H549" s="401">
        <f>G551/F551</f>
        <v>0.546121532963694</v>
      </c>
      <c r="I549" s="400">
        <f t="shared" si="132"/>
        <v>-4500</v>
      </c>
      <c r="J549" s="401">
        <f t="shared" si="135"/>
        <v>-1</v>
      </c>
    </row>
    <row r="550" s="344" customFormat="1" ht="24" customHeight="1" spans="1:10">
      <c r="A550" s="398">
        <v>2080208</v>
      </c>
      <c r="B550" s="399">
        <f t="shared" si="124"/>
        <v>7</v>
      </c>
      <c r="C550" s="6" t="s">
        <v>443</v>
      </c>
      <c r="D550" s="400">
        <v>19055019.82</v>
      </c>
      <c r="E550" s="400">
        <v>34889934.11</v>
      </c>
      <c r="F550" s="400">
        <v>38981052.99</v>
      </c>
      <c r="G550" s="400">
        <v>93525952.39</v>
      </c>
      <c r="H550" s="401">
        <f t="shared" ref="H550:H557" si="136">G550/F550</f>
        <v>2.399266957052</v>
      </c>
      <c r="I550" s="400">
        <f t="shared" si="132"/>
        <v>74470932.57</v>
      </c>
      <c r="J550" s="401">
        <f t="shared" si="135"/>
        <v>3.90820546362465</v>
      </c>
    </row>
    <row r="551" s="344" customFormat="1" ht="24" customHeight="1" spans="1:10">
      <c r="A551" s="398">
        <v>2080299</v>
      </c>
      <c r="B551" s="399">
        <f t="shared" si="124"/>
        <v>7</v>
      </c>
      <c r="C551" s="6" t="s">
        <v>444</v>
      </c>
      <c r="D551" s="400">
        <v>1729533.72</v>
      </c>
      <c r="E551" s="400">
        <v>924828.24</v>
      </c>
      <c r="F551" s="400">
        <v>2326044.65</v>
      </c>
      <c r="G551" s="400">
        <v>1270303.07</v>
      </c>
      <c r="H551" s="401">
        <f t="shared" si="136"/>
        <v>0.546121532963694</v>
      </c>
      <c r="I551" s="400">
        <f t="shared" si="132"/>
        <v>-459230.65</v>
      </c>
      <c r="J551" s="401">
        <f t="shared" si="135"/>
        <v>-0.265522808078006</v>
      </c>
    </row>
    <row r="552" s="344" customFormat="1" ht="24" hidden="1" customHeight="1" spans="1:10">
      <c r="A552" s="393">
        <v>20804</v>
      </c>
      <c r="B552" s="394">
        <f t="shared" si="124"/>
        <v>5</v>
      </c>
      <c r="C552" s="395" t="s">
        <v>445</v>
      </c>
      <c r="D552" s="396"/>
      <c r="E552" s="396"/>
      <c r="F552" s="396"/>
      <c r="G552" s="396"/>
      <c r="H552" s="397"/>
      <c r="I552" s="396"/>
      <c r="J552" s="397"/>
    </row>
    <row r="553" s="344" customFormat="1" ht="24" hidden="1" customHeight="1" spans="1:10">
      <c r="A553" s="398">
        <v>2080402</v>
      </c>
      <c r="B553" s="399">
        <f t="shared" si="124"/>
        <v>7</v>
      </c>
      <c r="C553" s="6" t="s">
        <v>446</v>
      </c>
      <c r="D553" s="400"/>
      <c r="E553" s="400"/>
      <c r="F553" s="400"/>
      <c r="G553" s="400"/>
      <c r="H553" s="401"/>
      <c r="I553" s="400"/>
      <c r="J553" s="401"/>
    </row>
    <row r="554" s="344" customFormat="1" ht="24" customHeight="1" spans="1:10">
      <c r="A554" s="393">
        <v>20805</v>
      </c>
      <c r="B554" s="394">
        <f t="shared" si="124"/>
        <v>5</v>
      </c>
      <c r="C554" s="395" t="s">
        <v>447</v>
      </c>
      <c r="D554" s="396">
        <f t="shared" ref="D554:G554" si="137">SUM(D555:D562)</f>
        <v>263718839.66</v>
      </c>
      <c r="E554" s="396">
        <f t="shared" si="137"/>
        <v>330299336.14</v>
      </c>
      <c r="F554" s="396">
        <f t="shared" si="137"/>
        <v>364524874.91</v>
      </c>
      <c r="G554" s="396">
        <f t="shared" si="137"/>
        <v>355388245.15</v>
      </c>
      <c r="H554" s="397">
        <f t="shared" si="136"/>
        <v>0.974935510883158</v>
      </c>
      <c r="I554" s="396">
        <f t="shared" si="132"/>
        <v>91669405.49</v>
      </c>
      <c r="J554" s="397">
        <f t="shared" ref="J554:J561" si="138">I554/D554</f>
        <v>0.347602793976285</v>
      </c>
    </row>
    <row r="555" s="344" customFormat="1" ht="24" customHeight="1" spans="1:10">
      <c r="A555" s="398">
        <v>2080501</v>
      </c>
      <c r="B555" s="399">
        <f t="shared" si="124"/>
        <v>7</v>
      </c>
      <c r="C555" s="6" t="s">
        <v>448</v>
      </c>
      <c r="D555" s="400">
        <v>6971806.82</v>
      </c>
      <c r="E555" s="400">
        <v>3845460.33</v>
      </c>
      <c r="F555" s="400">
        <v>3901348.43</v>
      </c>
      <c r="G555" s="400">
        <v>7779793.56</v>
      </c>
      <c r="H555" s="401">
        <f t="shared" si="136"/>
        <v>1.99412938874573</v>
      </c>
      <c r="I555" s="400">
        <f t="shared" si="132"/>
        <v>807986.739999999</v>
      </c>
      <c r="J555" s="401">
        <f t="shared" si="138"/>
        <v>0.115893449268005</v>
      </c>
    </row>
    <row r="556" s="344" customFormat="1" ht="24" customHeight="1" spans="1:10">
      <c r="A556" s="398">
        <v>2080502</v>
      </c>
      <c r="B556" s="399">
        <f t="shared" si="124"/>
        <v>7</v>
      </c>
      <c r="C556" s="6" t="s">
        <v>449</v>
      </c>
      <c r="D556" s="400">
        <v>37857687.56</v>
      </c>
      <c r="E556" s="400">
        <v>12717833.12</v>
      </c>
      <c r="F556" s="400">
        <v>5911730.24</v>
      </c>
      <c r="G556" s="400">
        <v>50700618.14</v>
      </c>
      <c r="H556" s="401">
        <f t="shared" si="136"/>
        <v>8.57627396408399</v>
      </c>
      <c r="I556" s="400">
        <f t="shared" si="132"/>
        <v>12842930.58</v>
      </c>
      <c r="J556" s="401">
        <f t="shared" si="138"/>
        <v>0.339242341721096</v>
      </c>
    </row>
    <row r="557" s="344" customFormat="1" ht="24" customHeight="1" spans="1:10">
      <c r="A557" s="398">
        <v>2080503</v>
      </c>
      <c r="B557" s="399">
        <f t="shared" si="124"/>
        <v>7</v>
      </c>
      <c r="C557" s="6" t="s">
        <v>450</v>
      </c>
      <c r="D557" s="400">
        <v>1112081.59</v>
      </c>
      <c r="E557" s="400">
        <v>734905.36</v>
      </c>
      <c r="F557" s="400">
        <v>1013965.36</v>
      </c>
      <c r="G557" s="400">
        <v>918562.44</v>
      </c>
      <c r="H557" s="401">
        <f t="shared" si="136"/>
        <v>0.905911065837594</v>
      </c>
      <c r="I557" s="400">
        <f t="shared" si="132"/>
        <v>-193519.15</v>
      </c>
      <c r="J557" s="401">
        <f t="shared" si="138"/>
        <v>-0.174015244690815</v>
      </c>
    </row>
    <row r="558" s="344" customFormat="1" ht="24" customHeight="1" spans="1:10">
      <c r="A558" s="398">
        <v>2080505</v>
      </c>
      <c r="B558" s="399">
        <f t="shared" si="124"/>
        <v>7</v>
      </c>
      <c r="C558" s="6" t="s">
        <v>451</v>
      </c>
      <c r="D558" s="400">
        <v>91444820.89</v>
      </c>
      <c r="E558" s="400">
        <v>105450058.49</v>
      </c>
      <c r="F558" s="400">
        <v>106843624.12</v>
      </c>
      <c r="G558" s="400">
        <v>94066998.36</v>
      </c>
      <c r="H558" s="401">
        <f>G559/F558</f>
        <v>1.13525306773355</v>
      </c>
      <c r="I558" s="400">
        <f t="shared" si="132"/>
        <v>2622177.47</v>
      </c>
      <c r="J558" s="401">
        <f t="shared" si="138"/>
        <v>0.0286749697192173</v>
      </c>
    </row>
    <row r="559" s="344" customFormat="1" ht="24" customHeight="1" spans="1:10">
      <c r="A559" s="398">
        <v>2080506</v>
      </c>
      <c r="B559" s="399">
        <f t="shared" si="124"/>
        <v>7</v>
      </c>
      <c r="C559" s="6" t="s">
        <v>452</v>
      </c>
      <c r="D559" s="400">
        <v>42626951.79</v>
      </c>
      <c r="E559" s="400">
        <v>106251925.33</v>
      </c>
      <c r="F559" s="400">
        <v>145492371.25</v>
      </c>
      <c r="G559" s="400">
        <v>121294552.05</v>
      </c>
      <c r="H559" s="401">
        <f>G560/F559</f>
        <v>0.550499698450684</v>
      </c>
      <c r="I559" s="400">
        <f t="shared" si="132"/>
        <v>78667600.26</v>
      </c>
      <c r="J559" s="401">
        <f t="shared" si="138"/>
        <v>1.8454896950538</v>
      </c>
    </row>
    <row r="560" s="344" customFormat="1" ht="24" customHeight="1" spans="1:10">
      <c r="A560" s="398">
        <v>2080507</v>
      </c>
      <c r="B560" s="399">
        <f t="shared" si="124"/>
        <v>7</v>
      </c>
      <c r="C560" s="6" t="s">
        <v>453</v>
      </c>
      <c r="D560" s="400">
        <v>83205783.79</v>
      </c>
      <c r="E560" s="400">
        <v>100794216.21</v>
      </c>
      <c r="F560" s="400">
        <v>100794216.21</v>
      </c>
      <c r="G560" s="400">
        <v>80093506.5</v>
      </c>
      <c r="H560" s="401">
        <f>G562/F560</f>
        <v>0.00529657176844076</v>
      </c>
      <c r="I560" s="400">
        <f t="shared" si="132"/>
        <v>-3112277.29000001</v>
      </c>
      <c r="J560" s="401">
        <f t="shared" si="138"/>
        <v>-0.0374045787232167</v>
      </c>
    </row>
    <row r="561" s="344" customFormat="1" ht="24" customHeight="1" spans="1:10">
      <c r="A561" s="398">
        <v>2080508</v>
      </c>
      <c r="B561" s="399">
        <f t="shared" si="124"/>
        <v>7</v>
      </c>
      <c r="C561" s="6" t="s">
        <v>454</v>
      </c>
      <c r="D561" s="400">
        <v>58258.32</v>
      </c>
      <c r="E561" s="400">
        <v>350.3</v>
      </c>
      <c r="F561" s="400">
        <v>350.3</v>
      </c>
      <c r="G561" s="400">
        <v>350.3</v>
      </c>
      <c r="H561" s="401">
        <f>G563/F561</f>
        <v>0</v>
      </c>
      <c r="I561" s="400">
        <f t="shared" si="132"/>
        <v>-57908.02</v>
      </c>
      <c r="J561" s="401">
        <f t="shared" si="138"/>
        <v>-0.993987124929109</v>
      </c>
    </row>
    <row r="562" s="344" customFormat="1" ht="24" customHeight="1" spans="1:10">
      <c r="A562" s="398">
        <v>2080599</v>
      </c>
      <c r="B562" s="399">
        <f t="shared" si="124"/>
        <v>7</v>
      </c>
      <c r="C562" s="6" t="s">
        <v>455</v>
      </c>
      <c r="D562" s="400">
        <v>441448.9</v>
      </c>
      <c r="E562" s="400">
        <v>504587</v>
      </c>
      <c r="F562" s="400">
        <v>567269</v>
      </c>
      <c r="G562" s="400">
        <v>533863.8</v>
      </c>
      <c r="H562" s="401">
        <f>G564/F562</f>
        <v>0</v>
      </c>
      <c r="I562" s="400">
        <f t="shared" si="132"/>
        <v>92414.9</v>
      </c>
      <c r="J562" s="401">
        <f t="shared" ref="J562:J571" si="139">I562/D562</f>
        <v>0.209344501707899</v>
      </c>
    </row>
    <row r="563" s="344" customFormat="1" ht="24" customHeight="1" spans="1:10">
      <c r="A563" s="393">
        <v>20806</v>
      </c>
      <c r="B563" s="394">
        <f t="shared" si="124"/>
        <v>5</v>
      </c>
      <c r="C563" s="395" t="s">
        <v>456</v>
      </c>
      <c r="D563" s="396"/>
      <c r="E563" s="396">
        <f t="shared" ref="E563:G563" si="140">SUM(E564:E566)</f>
        <v>0</v>
      </c>
      <c r="F563" s="396">
        <f t="shared" si="140"/>
        <v>40995.15</v>
      </c>
      <c r="G563" s="396">
        <f t="shared" si="140"/>
        <v>0</v>
      </c>
      <c r="H563" s="397">
        <f>G563/F563</f>
        <v>0</v>
      </c>
      <c r="I563" s="396">
        <f t="shared" si="132"/>
        <v>0</v>
      </c>
      <c r="J563" s="397"/>
    </row>
    <row r="564" s="344" customFormat="1" ht="24" hidden="1" customHeight="1" spans="1:10">
      <c r="A564" s="398">
        <v>2080601</v>
      </c>
      <c r="B564" s="399">
        <f t="shared" si="124"/>
        <v>7</v>
      </c>
      <c r="C564" s="6" t="s">
        <v>457</v>
      </c>
      <c r="D564" s="400"/>
      <c r="E564" s="400"/>
      <c r="F564" s="400"/>
      <c r="G564" s="400"/>
      <c r="H564" s="401"/>
      <c r="I564" s="400"/>
      <c r="J564" s="401"/>
    </row>
    <row r="565" s="344" customFormat="1" ht="24" hidden="1" customHeight="1" spans="1:10">
      <c r="A565" s="398">
        <v>2080602</v>
      </c>
      <c r="B565" s="399">
        <f t="shared" si="124"/>
        <v>7</v>
      </c>
      <c r="C565" s="6" t="s">
        <v>458</v>
      </c>
      <c r="D565" s="400"/>
      <c r="E565" s="400"/>
      <c r="F565" s="400"/>
      <c r="G565" s="400"/>
      <c r="H565" s="401"/>
      <c r="I565" s="400"/>
      <c r="J565" s="401"/>
    </row>
    <row r="566" s="344" customFormat="1" ht="24" customHeight="1" spans="1:10">
      <c r="A566" s="398">
        <v>2080699</v>
      </c>
      <c r="B566" s="399">
        <f t="shared" si="124"/>
        <v>7</v>
      </c>
      <c r="C566" s="6" t="s">
        <v>459</v>
      </c>
      <c r="D566" s="400"/>
      <c r="E566" s="400"/>
      <c r="F566" s="400">
        <v>40995.15</v>
      </c>
      <c r="G566" s="400">
        <v>0</v>
      </c>
      <c r="H566" s="401"/>
      <c r="I566" s="400">
        <f t="shared" si="132"/>
        <v>0</v>
      </c>
      <c r="J566" s="401"/>
    </row>
    <row r="567" s="344" customFormat="1" ht="24" customHeight="1" spans="1:10">
      <c r="A567" s="393">
        <v>20807</v>
      </c>
      <c r="B567" s="394">
        <f t="shared" si="124"/>
        <v>5</v>
      </c>
      <c r="C567" s="395" t="s">
        <v>460</v>
      </c>
      <c r="D567" s="396">
        <f t="shared" ref="D567:G567" si="141">SUM(D568:D576)</f>
        <v>9558093.03</v>
      </c>
      <c r="E567" s="396">
        <f t="shared" si="141"/>
        <v>23032795.07</v>
      </c>
      <c r="F567" s="396">
        <f t="shared" si="141"/>
        <v>28157736.57</v>
      </c>
      <c r="G567" s="396">
        <f t="shared" si="141"/>
        <v>21324977.62</v>
      </c>
      <c r="H567" s="397">
        <f t="shared" ref="H567:H571" si="142">G567/F567</f>
        <v>0.757339907878824</v>
      </c>
      <c r="I567" s="396">
        <f t="shared" si="132"/>
        <v>11766884.59</v>
      </c>
      <c r="J567" s="397">
        <f t="shared" si="139"/>
        <v>1.2310912389184</v>
      </c>
    </row>
    <row r="568" s="344" customFormat="1" ht="24" customHeight="1" spans="1:10">
      <c r="A568" s="398">
        <v>2080701</v>
      </c>
      <c r="B568" s="399">
        <f t="shared" si="124"/>
        <v>7</v>
      </c>
      <c r="C568" s="6" t="s">
        <v>461</v>
      </c>
      <c r="D568" s="400">
        <v>194000</v>
      </c>
      <c r="E568" s="400">
        <v>4436000</v>
      </c>
      <c r="F568" s="400">
        <v>1723603.13</v>
      </c>
      <c r="G568" s="400">
        <v>5428318.91</v>
      </c>
      <c r="H568" s="401">
        <f t="shared" si="142"/>
        <v>3.14940186375735</v>
      </c>
      <c r="I568" s="400">
        <f t="shared" si="132"/>
        <v>5234318.91</v>
      </c>
      <c r="J568" s="401">
        <f t="shared" si="139"/>
        <v>26.9810253092784</v>
      </c>
    </row>
    <row r="569" s="344" customFormat="1" ht="24" customHeight="1" spans="1:10">
      <c r="A569" s="398">
        <v>2080702</v>
      </c>
      <c r="B569" s="399">
        <f t="shared" si="124"/>
        <v>7</v>
      </c>
      <c r="C569" s="6" t="s">
        <v>462</v>
      </c>
      <c r="D569" s="400">
        <v>37855</v>
      </c>
      <c r="E569" s="400">
        <v>686560</v>
      </c>
      <c r="F569" s="400">
        <v>2075720</v>
      </c>
      <c r="G569" s="400">
        <v>1057673</v>
      </c>
      <c r="H569" s="401">
        <f t="shared" si="142"/>
        <v>0.509545121692714</v>
      </c>
      <c r="I569" s="400">
        <f t="shared" si="132"/>
        <v>1019818</v>
      </c>
      <c r="J569" s="401">
        <f t="shared" si="139"/>
        <v>26.9401135913354</v>
      </c>
    </row>
    <row r="570" s="344" customFormat="1" ht="24" customHeight="1" spans="1:10">
      <c r="A570" s="398">
        <v>2080704</v>
      </c>
      <c r="B570" s="399">
        <f t="shared" si="124"/>
        <v>7</v>
      </c>
      <c r="C570" s="6" t="s">
        <v>463</v>
      </c>
      <c r="D570" s="400">
        <v>643142.39</v>
      </c>
      <c r="E570" s="400">
        <v>2216464.5</v>
      </c>
      <c r="F570" s="400">
        <v>4207494.37</v>
      </c>
      <c r="G570" s="400">
        <v>2673482.17</v>
      </c>
      <c r="H570" s="401">
        <f t="shared" si="142"/>
        <v>0.635409565622306</v>
      </c>
      <c r="I570" s="400">
        <f t="shared" si="132"/>
        <v>2030339.78</v>
      </c>
      <c r="J570" s="401">
        <f t="shared" si="139"/>
        <v>3.15690554932944</v>
      </c>
    </row>
    <row r="571" s="344" customFormat="1" ht="24" customHeight="1" spans="1:10">
      <c r="A571" s="398">
        <v>2080705</v>
      </c>
      <c r="B571" s="399">
        <f t="shared" si="124"/>
        <v>7</v>
      </c>
      <c r="C571" s="6" t="s">
        <v>464</v>
      </c>
      <c r="D571" s="400">
        <v>8186218.64</v>
      </c>
      <c r="E571" s="400">
        <v>872244.95</v>
      </c>
      <c r="F571" s="400">
        <v>9739393.45</v>
      </c>
      <c r="G571" s="400">
        <v>9789278.81</v>
      </c>
      <c r="H571" s="401">
        <f t="shared" si="142"/>
        <v>1.00512201917461</v>
      </c>
      <c r="I571" s="400">
        <f t="shared" si="132"/>
        <v>1603060.17</v>
      </c>
      <c r="J571" s="401">
        <f t="shared" si="139"/>
        <v>0.195824255434253</v>
      </c>
    </row>
    <row r="572" s="344" customFormat="1" ht="24" hidden="1" customHeight="1" spans="1:10">
      <c r="A572" s="398">
        <v>2080709</v>
      </c>
      <c r="B572" s="399">
        <f t="shared" si="124"/>
        <v>7</v>
      </c>
      <c r="C572" s="6" t="s">
        <v>465</v>
      </c>
      <c r="D572" s="400"/>
      <c r="E572" s="400"/>
      <c r="F572" s="400"/>
      <c r="G572" s="400"/>
      <c r="H572" s="401"/>
      <c r="I572" s="400"/>
      <c r="J572" s="401"/>
    </row>
    <row r="573" s="344" customFormat="1" ht="24" hidden="1" customHeight="1" spans="1:10">
      <c r="A573" s="398">
        <v>2080711</v>
      </c>
      <c r="B573" s="399">
        <f t="shared" si="124"/>
        <v>7</v>
      </c>
      <c r="C573" s="6" t="s">
        <v>466</v>
      </c>
      <c r="D573" s="400"/>
      <c r="E573" s="400"/>
      <c r="F573" s="400"/>
      <c r="G573" s="400"/>
      <c r="H573" s="401"/>
      <c r="I573" s="400"/>
      <c r="J573" s="401"/>
    </row>
    <row r="574" s="344" customFormat="1" ht="24" hidden="1" customHeight="1" spans="1:10">
      <c r="A574" s="398">
        <v>2080712</v>
      </c>
      <c r="B574" s="399">
        <f t="shared" si="124"/>
        <v>7</v>
      </c>
      <c r="C574" s="6" t="s">
        <v>467</v>
      </c>
      <c r="D574" s="400"/>
      <c r="E574" s="400"/>
      <c r="F574" s="400"/>
      <c r="G574" s="400"/>
      <c r="H574" s="401"/>
      <c r="I574" s="400"/>
      <c r="J574" s="401"/>
    </row>
    <row r="575" s="344" customFormat="1" ht="24" hidden="1" customHeight="1" spans="1:10">
      <c r="A575" s="398">
        <v>2080713</v>
      </c>
      <c r="B575" s="399">
        <f t="shared" si="124"/>
        <v>7</v>
      </c>
      <c r="C575" s="6" t="s">
        <v>468</v>
      </c>
      <c r="D575" s="400"/>
      <c r="E575" s="400"/>
      <c r="F575" s="400"/>
      <c r="G575" s="400"/>
      <c r="H575" s="401"/>
      <c r="I575" s="400"/>
      <c r="J575" s="401"/>
    </row>
    <row r="576" s="344" customFormat="1" ht="24" customHeight="1" spans="1:10">
      <c r="A576" s="398">
        <v>2080799</v>
      </c>
      <c r="B576" s="399">
        <f t="shared" si="124"/>
        <v>7</v>
      </c>
      <c r="C576" s="6" t="s">
        <v>469</v>
      </c>
      <c r="D576" s="400">
        <v>496877</v>
      </c>
      <c r="E576" s="400">
        <v>14821525.62</v>
      </c>
      <c r="F576" s="400">
        <v>10411525.62</v>
      </c>
      <c r="G576" s="400">
        <v>2376224.73</v>
      </c>
      <c r="H576" s="401">
        <f t="shared" ref="H576:H581" si="143">G576/F576</f>
        <v>0.228230214929827</v>
      </c>
      <c r="I576" s="400">
        <f t="shared" si="132"/>
        <v>1879347.73</v>
      </c>
      <c r="J576" s="401">
        <f t="shared" ref="J576:J581" si="144">I576/D576</f>
        <v>3.78231982965603</v>
      </c>
    </row>
    <row r="577" s="344" customFormat="1" ht="24" customHeight="1" spans="1:10">
      <c r="A577" s="393">
        <v>20808</v>
      </c>
      <c r="B577" s="394">
        <f t="shared" si="124"/>
        <v>5</v>
      </c>
      <c r="C577" s="395" t="s">
        <v>470</v>
      </c>
      <c r="D577" s="396">
        <f t="shared" ref="D577:G577" si="145">SUM(D578:D585)</f>
        <v>24994682.13</v>
      </c>
      <c r="E577" s="396">
        <f t="shared" si="145"/>
        <v>43919708.29</v>
      </c>
      <c r="F577" s="396">
        <f t="shared" si="145"/>
        <v>50300462.93</v>
      </c>
      <c r="G577" s="396">
        <f t="shared" si="145"/>
        <v>32394824.91</v>
      </c>
      <c r="H577" s="397">
        <f t="shared" si="143"/>
        <v>0.644026377154458</v>
      </c>
      <c r="I577" s="396">
        <f t="shared" si="132"/>
        <v>7400142.78</v>
      </c>
      <c r="J577" s="397">
        <f t="shared" si="144"/>
        <v>0.29606868939205</v>
      </c>
    </row>
    <row r="578" s="344" customFormat="1" ht="24" customHeight="1" spans="1:10">
      <c r="A578" s="398">
        <v>2080801</v>
      </c>
      <c r="B578" s="399">
        <f t="shared" si="124"/>
        <v>7</v>
      </c>
      <c r="C578" s="6" t="s">
        <v>471</v>
      </c>
      <c r="D578" s="400">
        <v>8744896.19</v>
      </c>
      <c r="E578" s="400">
        <v>10264596.51</v>
      </c>
      <c r="F578" s="400">
        <v>14122589.15</v>
      </c>
      <c r="G578" s="400">
        <v>10862697.37</v>
      </c>
      <c r="H578" s="401">
        <f t="shared" si="143"/>
        <v>0.769171803741101</v>
      </c>
      <c r="I578" s="400">
        <f t="shared" si="132"/>
        <v>2117801.18</v>
      </c>
      <c r="J578" s="401">
        <f t="shared" si="144"/>
        <v>0.242175679846464</v>
      </c>
    </row>
    <row r="579" s="344" customFormat="1" ht="24" customHeight="1" spans="1:10">
      <c r="A579" s="398">
        <v>2080802</v>
      </c>
      <c r="B579" s="399">
        <f t="shared" si="124"/>
        <v>7</v>
      </c>
      <c r="C579" s="6" t="s">
        <v>472</v>
      </c>
      <c r="D579" s="400">
        <v>1135380</v>
      </c>
      <c r="E579" s="400">
        <v>225000</v>
      </c>
      <c r="F579" s="400">
        <v>225000</v>
      </c>
      <c r="G579" s="400">
        <v>225000</v>
      </c>
      <c r="H579" s="401">
        <f t="shared" si="143"/>
        <v>1</v>
      </c>
      <c r="I579" s="400">
        <f t="shared" si="132"/>
        <v>-910380</v>
      </c>
      <c r="J579" s="401">
        <f t="shared" si="144"/>
        <v>-0.801828462717328</v>
      </c>
    </row>
    <row r="580" s="344" customFormat="1" ht="24" customHeight="1" spans="1:10">
      <c r="A580" s="398">
        <v>2080803</v>
      </c>
      <c r="B580" s="399">
        <f t="shared" si="124"/>
        <v>7</v>
      </c>
      <c r="C580" s="6" t="s">
        <v>473</v>
      </c>
      <c r="D580" s="400">
        <v>11156943.17</v>
      </c>
      <c r="E580" s="400">
        <v>20826056.83</v>
      </c>
      <c r="F580" s="400">
        <v>17860356.83</v>
      </c>
      <c r="G580" s="400">
        <v>11170674.08</v>
      </c>
      <c r="H580" s="401">
        <f t="shared" si="143"/>
        <v>0.625445179305525</v>
      </c>
      <c r="I580" s="400">
        <f t="shared" si="132"/>
        <v>13730.9100000001</v>
      </c>
      <c r="J580" s="401">
        <f t="shared" si="144"/>
        <v>0.00123070538146338</v>
      </c>
    </row>
    <row r="581" s="344" customFormat="1" ht="24" customHeight="1" spans="1:10">
      <c r="A581" s="398">
        <v>2080805</v>
      </c>
      <c r="B581" s="399">
        <f t="shared" si="124"/>
        <v>7</v>
      </c>
      <c r="C581" s="6" t="s">
        <v>474</v>
      </c>
      <c r="D581" s="400">
        <v>2793872.5</v>
      </c>
      <c r="E581" s="400">
        <v>11623312</v>
      </c>
      <c r="F581" s="400">
        <v>12773312</v>
      </c>
      <c r="G581" s="400">
        <v>6811182</v>
      </c>
      <c r="H581" s="401">
        <f t="shared" si="143"/>
        <v>0.533235389537185</v>
      </c>
      <c r="I581" s="400">
        <f t="shared" si="132"/>
        <v>4017309.5</v>
      </c>
      <c r="J581" s="401">
        <f t="shared" si="144"/>
        <v>1.43790008312835</v>
      </c>
    </row>
    <row r="582" s="344" customFormat="1" ht="24" hidden="1" customHeight="1" spans="1:10">
      <c r="A582" s="398">
        <v>2080806</v>
      </c>
      <c r="B582" s="399">
        <f t="shared" si="124"/>
        <v>7</v>
      </c>
      <c r="C582" s="6" t="s">
        <v>475</v>
      </c>
      <c r="D582" s="400"/>
      <c r="E582" s="400"/>
      <c r="F582" s="400"/>
      <c r="G582" s="400"/>
      <c r="H582" s="401"/>
      <c r="I582" s="400"/>
      <c r="J582" s="401"/>
    </row>
    <row r="583" s="344" customFormat="1" ht="24" hidden="1" customHeight="1" spans="1:10">
      <c r="A583" s="398">
        <v>2080807</v>
      </c>
      <c r="B583" s="399">
        <f t="shared" si="124"/>
        <v>7</v>
      </c>
      <c r="C583" s="6" t="s">
        <v>476</v>
      </c>
      <c r="D583" s="400"/>
      <c r="E583" s="400"/>
      <c r="F583" s="400"/>
      <c r="G583" s="400"/>
      <c r="H583" s="401"/>
      <c r="I583" s="400"/>
      <c r="J583" s="401"/>
    </row>
    <row r="584" s="344" customFormat="1" ht="24" customHeight="1" spans="1:10">
      <c r="A584" s="398">
        <v>2080808</v>
      </c>
      <c r="B584" s="399">
        <f t="shared" si="124"/>
        <v>7</v>
      </c>
      <c r="C584" s="6" t="s">
        <v>477</v>
      </c>
      <c r="D584" s="400">
        <v>90000</v>
      </c>
      <c r="E584" s="400">
        <v>210000</v>
      </c>
      <c r="F584" s="400">
        <v>210000</v>
      </c>
      <c r="G584" s="400">
        <v>210000</v>
      </c>
      <c r="H584" s="401">
        <f t="shared" ref="H584:H587" si="146">G584/F584</f>
        <v>1</v>
      </c>
      <c r="I584" s="400">
        <f t="shared" si="132"/>
        <v>120000</v>
      </c>
      <c r="J584" s="401">
        <f>I584/D584</f>
        <v>1.33333333333333</v>
      </c>
    </row>
    <row r="585" s="344" customFormat="1" ht="24" customHeight="1" spans="1:10">
      <c r="A585" s="398">
        <v>2080899</v>
      </c>
      <c r="B585" s="399">
        <f t="shared" ref="B585:B648" si="147">LEN(A585)</f>
        <v>7</v>
      </c>
      <c r="C585" s="6" t="s">
        <v>478</v>
      </c>
      <c r="D585" s="400">
        <v>1073590.27</v>
      </c>
      <c r="E585" s="400">
        <v>770742.95</v>
      </c>
      <c r="F585" s="400">
        <v>5109204.95</v>
      </c>
      <c r="G585" s="400">
        <v>3115271.46</v>
      </c>
      <c r="H585" s="401">
        <f t="shared" si="146"/>
        <v>0.609737031590404</v>
      </c>
      <c r="I585" s="400">
        <f t="shared" si="132"/>
        <v>2041681.19</v>
      </c>
      <c r="J585" s="401">
        <f t="shared" ref="J585:J587" si="148">I585/D585</f>
        <v>1.90173220366463</v>
      </c>
    </row>
    <row r="586" s="344" customFormat="1" ht="24" customHeight="1" spans="1:10">
      <c r="A586" s="393">
        <v>20809</v>
      </c>
      <c r="B586" s="394">
        <f t="shared" si="147"/>
        <v>5</v>
      </c>
      <c r="C586" s="395" t="s">
        <v>479</v>
      </c>
      <c r="D586" s="396">
        <f t="shared" ref="D586:G586" si="149">SUM(D587:D592)</f>
        <v>1294374.21</v>
      </c>
      <c r="E586" s="396">
        <f t="shared" si="149"/>
        <v>114725.36</v>
      </c>
      <c r="F586" s="396">
        <f t="shared" si="149"/>
        <v>1960588.36</v>
      </c>
      <c r="G586" s="396">
        <f t="shared" si="149"/>
        <v>1785470.36</v>
      </c>
      <c r="H586" s="397">
        <f t="shared" si="146"/>
        <v>0.910680893770072</v>
      </c>
      <c r="I586" s="396">
        <f t="shared" si="132"/>
        <v>491096.15</v>
      </c>
      <c r="J586" s="397">
        <f t="shared" si="148"/>
        <v>0.379408169759501</v>
      </c>
    </row>
    <row r="587" s="344" customFormat="1" ht="24" customHeight="1" spans="1:10">
      <c r="A587" s="398">
        <v>2080901</v>
      </c>
      <c r="B587" s="399">
        <f t="shared" si="147"/>
        <v>7</v>
      </c>
      <c r="C587" s="6" t="s">
        <v>480</v>
      </c>
      <c r="D587" s="400">
        <v>884250</v>
      </c>
      <c r="E587" s="400"/>
      <c r="F587" s="400">
        <v>1782375</v>
      </c>
      <c r="G587" s="400">
        <v>1591125</v>
      </c>
      <c r="H587" s="401">
        <f t="shared" si="146"/>
        <v>0.892699347780349</v>
      </c>
      <c r="I587" s="400">
        <f t="shared" si="132"/>
        <v>706875</v>
      </c>
      <c r="J587" s="401">
        <f t="shared" si="148"/>
        <v>0.799406276505513</v>
      </c>
    </row>
    <row r="588" s="344" customFormat="1" ht="24" hidden="1" customHeight="1" spans="1:10">
      <c r="A588" s="398">
        <v>2080902</v>
      </c>
      <c r="B588" s="399">
        <f t="shared" si="147"/>
        <v>7</v>
      </c>
      <c r="C588" s="6" t="s">
        <v>481</v>
      </c>
      <c r="D588" s="400"/>
      <c r="E588" s="400"/>
      <c r="F588" s="400"/>
      <c r="G588" s="400"/>
      <c r="H588" s="401"/>
      <c r="I588" s="400"/>
      <c r="J588" s="401"/>
    </row>
    <row r="589" s="344" customFormat="1" ht="24" hidden="1" customHeight="1" spans="1:10">
      <c r="A589" s="398">
        <v>2080903</v>
      </c>
      <c r="B589" s="399">
        <f t="shared" si="147"/>
        <v>7</v>
      </c>
      <c r="C589" s="6" t="s">
        <v>482</v>
      </c>
      <c r="D589" s="400"/>
      <c r="E589" s="400"/>
      <c r="F589" s="400"/>
      <c r="G589" s="400"/>
      <c r="H589" s="401"/>
      <c r="I589" s="400"/>
      <c r="J589" s="401"/>
    </row>
    <row r="590" s="344" customFormat="1" ht="24" customHeight="1" spans="1:10">
      <c r="A590" s="398">
        <v>2080904</v>
      </c>
      <c r="B590" s="399">
        <f t="shared" si="147"/>
        <v>7</v>
      </c>
      <c r="C590" s="6" t="s">
        <v>483</v>
      </c>
      <c r="D590" s="400">
        <v>410124.21</v>
      </c>
      <c r="E590" s="400">
        <v>61025.36</v>
      </c>
      <c r="F590" s="400">
        <v>81025.36</v>
      </c>
      <c r="G590" s="400">
        <v>81025.36</v>
      </c>
      <c r="H590" s="401">
        <f t="shared" ref="H590:H595" si="150">G590/F590</f>
        <v>1</v>
      </c>
      <c r="I590" s="400">
        <f t="shared" si="132"/>
        <v>-329098.85</v>
      </c>
      <c r="J590" s="401">
        <f>I590/D590</f>
        <v>-0.802437022676618</v>
      </c>
    </row>
    <row r="591" s="344" customFormat="1" ht="24" hidden="1" customHeight="1" spans="1:10">
      <c r="A591" s="398">
        <v>2080905</v>
      </c>
      <c r="B591" s="399">
        <f t="shared" si="147"/>
        <v>7</v>
      </c>
      <c r="C591" s="6" t="s">
        <v>484</v>
      </c>
      <c r="D591" s="400"/>
      <c r="E591" s="400"/>
      <c r="F591" s="400"/>
      <c r="G591" s="400"/>
      <c r="H591" s="401"/>
      <c r="I591" s="400"/>
      <c r="J591" s="401"/>
    </row>
    <row r="592" s="344" customFormat="1" ht="24" customHeight="1" spans="1:10">
      <c r="A592" s="398">
        <v>2080999</v>
      </c>
      <c r="B592" s="399">
        <f t="shared" si="147"/>
        <v>7</v>
      </c>
      <c r="C592" s="6" t="s">
        <v>485</v>
      </c>
      <c r="D592" s="400"/>
      <c r="E592" s="400">
        <v>53700</v>
      </c>
      <c r="F592" s="400">
        <v>97188</v>
      </c>
      <c r="G592" s="400">
        <v>113320</v>
      </c>
      <c r="H592" s="401">
        <f>G592/F592</f>
        <v>1.16598757048195</v>
      </c>
      <c r="I592" s="400">
        <f t="shared" si="132"/>
        <v>113320</v>
      </c>
      <c r="J592" s="401"/>
    </row>
    <row r="593" s="344" customFormat="1" ht="24" customHeight="1" spans="1:10">
      <c r="A593" s="393">
        <v>20810</v>
      </c>
      <c r="B593" s="394">
        <f t="shared" si="147"/>
        <v>5</v>
      </c>
      <c r="C593" s="395" t="s">
        <v>486</v>
      </c>
      <c r="D593" s="396">
        <f t="shared" ref="D593:G593" si="151">SUM(D594:D600)</f>
        <v>11074935.5</v>
      </c>
      <c r="E593" s="396">
        <f t="shared" si="151"/>
        <v>11972700.79</v>
      </c>
      <c r="F593" s="396">
        <f t="shared" si="151"/>
        <v>15408667.93</v>
      </c>
      <c r="G593" s="396">
        <f t="shared" si="151"/>
        <v>11855436.83</v>
      </c>
      <c r="H593" s="397">
        <f t="shared" si="150"/>
        <v>0.769400501319</v>
      </c>
      <c r="I593" s="396">
        <f t="shared" si="132"/>
        <v>780501.33</v>
      </c>
      <c r="J593" s="397">
        <f t="shared" ref="J592:J595" si="152">I593/D593</f>
        <v>0.0704745711611594</v>
      </c>
    </row>
    <row r="594" s="344" customFormat="1" ht="24" customHeight="1" spans="1:10">
      <c r="A594" s="398">
        <v>2081001</v>
      </c>
      <c r="B594" s="399">
        <f t="shared" si="147"/>
        <v>7</v>
      </c>
      <c r="C594" s="6" t="s">
        <v>487</v>
      </c>
      <c r="D594" s="400">
        <v>1129665.5</v>
      </c>
      <c r="E594" s="400">
        <v>213500.79</v>
      </c>
      <c r="F594" s="400">
        <v>1863712.77</v>
      </c>
      <c r="G594" s="400">
        <v>1161342.57</v>
      </c>
      <c r="H594" s="401">
        <f t="shared" si="150"/>
        <v>0.623133880227692</v>
      </c>
      <c r="I594" s="400">
        <f t="shared" si="132"/>
        <v>31677.0700000001</v>
      </c>
      <c r="J594" s="401">
        <f t="shared" si="152"/>
        <v>0.0280411059734055</v>
      </c>
    </row>
    <row r="595" s="344" customFormat="1" ht="24" customHeight="1" spans="1:10">
      <c r="A595" s="398">
        <v>2081002</v>
      </c>
      <c r="B595" s="399">
        <f t="shared" si="147"/>
        <v>7</v>
      </c>
      <c r="C595" s="6" t="s">
        <v>488</v>
      </c>
      <c r="D595" s="400">
        <v>8684300</v>
      </c>
      <c r="E595" s="400">
        <v>11389100</v>
      </c>
      <c r="F595" s="400">
        <v>11389100</v>
      </c>
      <c r="G595" s="400">
        <v>9129000</v>
      </c>
      <c r="H595" s="401">
        <f t="shared" si="150"/>
        <v>0.801555873598441</v>
      </c>
      <c r="I595" s="400">
        <f t="shared" si="132"/>
        <v>444700</v>
      </c>
      <c r="J595" s="401">
        <f t="shared" si="152"/>
        <v>0.0512073511969877</v>
      </c>
    </row>
    <row r="596" s="344" customFormat="1" ht="24" hidden="1" customHeight="1" spans="1:10">
      <c r="A596" s="398">
        <v>2081003</v>
      </c>
      <c r="B596" s="399">
        <f t="shared" si="147"/>
        <v>7</v>
      </c>
      <c r="C596" s="6" t="s">
        <v>489</v>
      </c>
      <c r="D596" s="400"/>
      <c r="E596" s="400"/>
      <c r="F596" s="400"/>
      <c r="G596" s="400"/>
      <c r="H596" s="401"/>
      <c r="I596" s="400"/>
      <c r="J596" s="401"/>
    </row>
    <row r="597" s="344" customFormat="1" ht="24" hidden="1" customHeight="1" spans="1:10">
      <c r="A597" s="398">
        <v>2081004</v>
      </c>
      <c r="B597" s="399">
        <f t="shared" si="147"/>
        <v>7</v>
      </c>
      <c r="C597" s="6" t="s">
        <v>490</v>
      </c>
      <c r="D597" s="400"/>
      <c r="E597" s="400"/>
      <c r="F597" s="400"/>
      <c r="G597" s="400"/>
      <c r="H597" s="401"/>
      <c r="I597" s="400"/>
      <c r="J597" s="401"/>
    </row>
    <row r="598" s="344" customFormat="1" ht="24" hidden="1" customHeight="1" spans="1:10">
      <c r="A598" s="398">
        <v>2081005</v>
      </c>
      <c r="B598" s="399">
        <f t="shared" si="147"/>
        <v>7</v>
      </c>
      <c r="C598" s="6" t="s">
        <v>491</v>
      </c>
      <c r="D598" s="400"/>
      <c r="E598" s="400"/>
      <c r="F598" s="400"/>
      <c r="G598" s="400"/>
      <c r="H598" s="401"/>
      <c r="I598" s="400"/>
      <c r="J598" s="401"/>
    </row>
    <row r="599" s="344" customFormat="1" ht="24" customHeight="1" spans="1:10">
      <c r="A599" s="398">
        <v>2081006</v>
      </c>
      <c r="B599" s="399">
        <f t="shared" si="147"/>
        <v>7</v>
      </c>
      <c r="C599" s="6" t="s">
        <v>492</v>
      </c>
      <c r="D599" s="400">
        <v>290820</v>
      </c>
      <c r="E599" s="400">
        <v>356300</v>
      </c>
      <c r="F599" s="400">
        <v>1949630.16</v>
      </c>
      <c r="G599" s="400">
        <v>1438446.26</v>
      </c>
      <c r="H599" s="401">
        <f t="shared" ref="H599:H602" si="153">G599/F599</f>
        <v>0.737804681889</v>
      </c>
      <c r="I599" s="400">
        <f t="shared" ref="I596:I659" si="154">G599-D599</f>
        <v>1147626.26</v>
      </c>
      <c r="J599" s="401">
        <f t="shared" ref="J599:J603" si="155">I599/D599</f>
        <v>3.94617378447149</v>
      </c>
    </row>
    <row r="600" s="344" customFormat="1" ht="24" customHeight="1" spans="1:10">
      <c r="A600" s="398">
        <v>2081099</v>
      </c>
      <c r="B600" s="399">
        <f t="shared" si="147"/>
        <v>7</v>
      </c>
      <c r="C600" s="6" t="s">
        <v>493</v>
      </c>
      <c r="D600" s="400">
        <v>970150</v>
      </c>
      <c r="E600" s="400">
        <v>13800</v>
      </c>
      <c r="F600" s="400">
        <v>206225</v>
      </c>
      <c r="G600" s="400">
        <v>126648</v>
      </c>
      <c r="H600" s="401">
        <f t="shared" si="153"/>
        <v>0.614125348527094</v>
      </c>
      <c r="I600" s="400">
        <f t="shared" si="154"/>
        <v>-843502</v>
      </c>
      <c r="J600" s="401">
        <f t="shared" si="155"/>
        <v>-0.869455238880586</v>
      </c>
    </row>
    <row r="601" s="344" customFormat="1" ht="24" customHeight="1" spans="1:10">
      <c r="A601" s="393">
        <v>20811</v>
      </c>
      <c r="B601" s="394">
        <f t="shared" si="147"/>
        <v>5</v>
      </c>
      <c r="C601" s="395" t="s">
        <v>494</v>
      </c>
      <c r="D601" s="396">
        <f t="shared" ref="D601:G601" si="156">SUM(D602:D609)</f>
        <v>15594006.56</v>
      </c>
      <c r="E601" s="396">
        <f t="shared" si="156"/>
        <v>23049044.78</v>
      </c>
      <c r="F601" s="396">
        <f t="shared" si="156"/>
        <v>30223821.45</v>
      </c>
      <c r="G601" s="396">
        <f t="shared" si="156"/>
        <v>18198050.67</v>
      </c>
      <c r="H601" s="397">
        <f t="shared" si="153"/>
        <v>0.602109521461589</v>
      </c>
      <c r="I601" s="396">
        <f t="shared" si="154"/>
        <v>2604044.11</v>
      </c>
      <c r="J601" s="397">
        <f t="shared" si="155"/>
        <v>0.166990061212338</v>
      </c>
    </row>
    <row r="602" s="344" customFormat="1" ht="24" customHeight="1" spans="1:10">
      <c r="A602" s="398">
        <v>2081101</v>
      </c>
      <c r="B602" s="399">
        <f t="shared" si="147"/>
        <v>7</v>
      </c>
      <c r="C602" s="6" t="s">
        <v>57</v>
      </c>
      <c r="D602" s="400">
        <v>553179.97</v>
      </c>
      <c r="E602" s="400">
        <v>578561.68</v>
      </c>
      <c r="F602" s="400">
        <v>519161.68</v>
      </c>
      <c r="G602" s="400">
        <v>642719.32</v>
      </c>
      <c r="H602" s="401">
        <f t="shared" si="153"/>
        <v>1.23799452995067</v>
      </c>
      <c r="I602" s="400">
        <f t="shared" si="154"/>
        <v>89539.35</v>
      </c>
      <c r="J602" s="401">
        <f t="shared" si="155"/>
        <v>0.161862964777991</v>
      </c>
    </row>
    <row r="603" s="344" customFormat="1" ht="24" hidden="1" customHeight="1" spans="1:10">
      <c r="A603" s="398">
        <v>2081102</v>
      </c>
      <c r="B603" s="399">
        <f t="shared" si="147"/>
        <v>7</v>
      </c>
      <c r="C603" s="6" t="s">
        <v>58</v>
      </c>
      <c r="D603" s="400"/>
      <c r="E603" s="400"/>
      <c r="F603" s="400"/>
      <c r="G603" s="400"/>
      <c r="H603" s="401"/>
      <c r="I603" s="400"/>
      <c r="J603" s="401"/>
    </row>
    <row r="604" s="344" customFormat="1" ht="24" hidden="1" customHeight="1" spans="1:10">
      <c r="A604" s="398">
        <v>2081103</v>
      </c>
      <c r="B604" s="399">
        <f t="shared" si="147"/>
        <v>7</v>
      </c>
      <c r="C604" s="6" t="s">
        <v>59</v>
      </c>
      <c r="D604" s="400"/>
      <c r="E604" s="400"/>
      <c r="F604" s="400"/>
      <c r="G604" s="400"/>
      <c r="H604" s="401"/>
      <c r="I604" s="400"/>
      <c r="J604" s="401"/>
    </row>
    <row r="605" s="344" customFormat="1" ht="24" customHeight="1" spans="1:10">
      <c r="A605" s="398">
        <v>2081104</v>
      </c>
      <c r="B605" s="399">
        <f t="shared" si="147"/>
        <v>7</v>
      </c>
      <c r="C605" s="6" t="s">
        <v>495</v>
      </c>
      <c r="D605" s="400">
        <v>1535319.66</v>
      </c>
      <c r="E605" s="400">
        <v>714845.24</v>
      </c>
      <c r="F605" s="400">
        <v>75000</v>
      </c>
      <c r="G605" s="400">
        <v>873309.63</v>
      </c>
      <c r="H605" s="401">
        <f t="shared" ref="H605:H609" si="157">G605/F605</f>
        <v>11.6441284</v>
      </c>
      <c r="I605" s="400">
        <f t="shared" si="154"/>
        <v>-662010.03</v>
      </c>
      <c r="J605" s="401">
        <f t="shared" ref="J605:J609" si="158">I605/D605</f>
        <v>-0.431187098848197</v>
      </c>
    </row>
    <row r="606" s="344" customFormat="1" ht="24" customHeight="1" spans="1:10">
      <c r="A606" s="398">
        <v>2081105</v>
      </c>
      <c r="B606" s="399">
        <f t="shared" si="147"/>
        <v>7</v>
      </c>
      <c r="C606" s="6" t="s">
        <v>496</v>
      </c>
      <c r="D606" s="400">
        <v>1384981</v>
      </c>
      <c r="E606" s="400">
        <v>843500</v>
      </c>
      <c r="F606" s="400">
        <v>843500</v>
      </c>
      <c r="G606" s="400">
        <v>843500</v>
      </c>
      <c r="H606" s="401">
        <f t="shared" si="157"/>
        <v>1</v>
      </c>
      <c r="I606" s="400">
        <f t="shared" si="154"/>
        <v>-541481</v>
      </c>
      <c r="J606" s="401">
        <f t="shared" si="158"/>
        <v>-0.39096637426795</v>
      </c>
    </row>
    <row r="607" s="344" customFormat="1" ht="24" hidden="1" customHeight="1" spans="1:10">
      <c r="A607" s="398">
        <v>2081106</v>
      </c>
      <c r="B607" s="399">
        <f t="shared" si="147"/>
        <v>7</v>
      </c>
      <c r="C607" s="6" t="s">
        <v>497</v>
      </c>
      <c r="D607" s="400"/>
      <c r="E607" s="400"/>
      <c r="F607" s="400"/>
      <c r="G607" s="400"/>
      <c r="H607" s="401"/>
      <c r="I607" s="400"/>
      <c r="J607" s="401"/>
    </row>
    <row r="608" s="344" customFormat="1" ht="24" customHeight="1" spans="1:10">
      <c r="A608" s="398">
        <v>2081107</v>
      </c>
      <c r="B608" s="399">
        <f t="shared" si="147"/>
        <v>7</v>
      </c>
      <c r="C608" s="6" t="s">
        <v>498</v>
      </c>
      <c r="D608" s="400">
        <v>8339770</v>
      </c>
      <c r="E608" s="400">
        <v>16264884</v>
      </c>
      <c r="F608" s="400">
        <v>17576639</v>
      </c>
      <c r="G608" s="400">
        <v>8320090</v>
      </c>
      <c r="H608" s="401">
        <f t="shared" si="157"/>
        <v>0.473360691995779</v>
      </c>
      <c r="I608" s="400">
        <f t="shared" si="154"/>
        <v>-19680</v>
      </c>
      <c r="J608" s="401">
        <f t="shared" si="158"/>
        <v>-0.00235977730800729</v>
      </c>
    </row>
    <row r="609" s="344" customFormat="1" ht="24" customHeight="1" spans="1:10">
      <c r="A609" s="398">
        <v>2081199</v>
      </c>
      <c r="B609" s="399">
        <f t="shared" si="147"/>
        <v>7</v>
      </c>
      <c r="C609" s="6" t="s">
        <v>499</v>
      </c>
      <c r="D609" s="400">
        <v>3780755.93</v>
      </c>
      <c r="E609" s="400">
        <v>4647253.86</v>
      </c>
      <c r="F609" s="400">
        <v>11209520.77</v>
      </c>
      <c r="G609" s="400">
        <v>7518431.72</v>
      </c>
      <c r="H609" s="401">
        <f t="shared" si="157"/>
        <v>0.67071838968545</v>
      </c>
      <c r="I609" s="400">
        <f t="shared" si="154"/>
        <v>3737675.79</v>
      </c>
      <c r="J609" s="401">
        <f t="shared" si="158"/>
        <v>0.988605416271872</v>
      </c>
    </row>
    <row r="610" s="344" customFormat="1" ht="24" hidden="1" customHeight="1" spans="1:10">
      <c r="A610" s="393">
        <v>20816</v>
      </c>
      <c r="B610" s="394">
        <f t="shared" si="147"/>
        <v>5</v>
      </c>
      <c r="C610" s="395" t="s">
        <v>500</v>
      </c>
      <c r="D610" s="396"/>
      <c r="E610" s="396"/>
      <c r="F610" s="396"/>
      <c r="G610" s="396"/>
      <c r="H610" s="397"/>
      <c r="I610" s="396"/>
      <c r="J610" s="397"/>
    </row>
    <row r="611" s="344" customFormat="1" ht="24" hidden="1" customHeight="1" spans="1:10">
      <c r="A611" s="398">
        <v>2081601</v>
      </c>
      <c r="B611" s="399">
        <f t="shared" si="147"/>
        <v>7</v>
      </c>
      <c r="C611" s="6" t="s">
        <v>57</v>
      </c>
      <c r="D611" s="400"/>
      <c r="E611" s="400"/>
      <c r="F611" s="400"/>
      <c r="G611" s="400"/>
      <c r="H611" s="401"/>
      <c r="I611" s="400"/>
      <c r="J611" s="401"/>
    </row>
    <row r="612" s="344" customFormat="1" ht="24" hidden="1" customHeight="1" spans="1:10">
      <c r="A612" s="398">
        <v>2081602</v>
      </c>
      <c r="B612" s="399">
        <f t="shared" si="147"/>
        <v>7</v>
      </c>
      <c r="C612" s="6" t="s">
        <v>58</v>
      </c>
      <c r="D612" s="400"/>
      <c r="E612" s="400"/>
      <c r="F612" s="400"/>
      <c r="G612" s="400"/>
      <c r="H612" s="401"/>
      <c r="I612" s="400"/>
      <c r="J612" s="401"/>
    </row>
    <row r="613" s="344" customFormat="1" ht="24" hidden="1" customHeight="1" spans="1:10">
      <c r="A613" s="398">
        <v>2081603</v>
      </c>
      <c r="B613" s="399">
        <f t="shared" si="147"/>
        <v>7</v>
      </c>
      <c r="C613" s="6" t="s">
        <v>59</v>
      </c>
      <c r="D613" s="400"/>
      <c r="E613" s="400"/>
      <c r="F613" s="400"/>
      <c r="G613" s="400"/>
      <c r="H613" s="401"/>
      <c r="I613" s="400"/>
      <c r="J613" s="401"/>
    </row>
    <row r="614" s="344" customFormat="1" ht="24" hidden="1" customHeight="1" spans="1:10">
      <c r="A614" s="398">
        <v>2081699</v>
      </c>
      <c r="B614" s="399">
        <f t="shared" si="147"/>
        <v>7</v>
      </c>
      <c r="C614" s="6" t="s">
        <v>501</v>
      </c>
      <c r="D614" s="400"/>
      <c r="E614" s="400"/>
      <c r="F614" s="400"/>
      <c r="G614" s="400"/>
      <c r="H614" s="401"/>
      <c r="I614" s="400"/>
      <c r="J614" s="401"/>
    </row>
    <row r="615" s="344" customFormat="1" ht="24" customHeight="1" spans="1:10">
      <c r="A615" s="393">
        <v>20819</v>
      </c>
      <c r="B615" s="394">
        <f t="shared" si="147"/>
        <v>5</v>
      </c>
      <c r="C615" s="395" t="s">
        <v>502</v>
      </c>
      <c r="D615" s="396">
        <f t="shared" ref="D615:G615" si="159">SUM(D616:D617)</f>
        <v>47160399</v>
      </c>
      <c r="E615" s="396">
        <f t="shared" si="159"/>
        <v>69714134.4</v>
      </c>
      <c r="F615" s="396">
        <f t="shared" si="159"/>
        <v>61172459.4</v>
      </c>
      <c r="G615" s="396">
        <f t="shared" si="159"/>
        <v>53469252</v>
      </c>
      <c r="H615" s="397">
        <f t="shared" ref="H615:H619" si="160">G615/F615</f>
        <v>0.874073930073179</v>
      </c>
      <c r="I615" s="396">
        <f t="shared" si="154"/>
        <v>6308853</v>
      </c>
      <c r="J615" s="397">
        <f t="shared" ref="J615:J619" si="161">I615/D615</f>
        <v>0.133774377099736</v>
      </c>
    </row>
    <row r="616" s="344" customFormat="1" ht="24" customHeight="1" spans="1:10">
      <c r="A616" s="398">
        <v>2081901</v>
      </c>
      <c r="B616" s="399">
        <f t="shared" si="147"/>
        <v>7</v>
      </c>
      <c r="C616" s="6" t="s">
        <v>503</v>
      </c>
      <c r="D616" s="400">
        <v>36784554</v>
      </c>
      <c r="E616" s="400">
        <v>54776479.4</v>
      </c>
      <c r="F616" s="400">
        <v>42812675</v>
      </c>
      <c r="G616" s="400">
        <v>40725447</v>
      </c>
      <c r="H616" s="401">
        <f t="shared" si="160"/>
        <v>0.951247428477665</v>
      </c>
      <c r="I616" s="400">
        <f t="shared" si="154"/>
        <v>3940893</v>
      </c>
      <c r="J616" s="401">
        <f t="shared" si="161"/>
        <v>0.107134451052472</v>
      </c>
    </row>
    <row r="617" s="344" customFormat="1" ht="24" customHeight="1" spans="1:10">
      <c r="A617" s="398">
        <v>2081902</v>
      </c>
      <c r="B617" s="399">
        <f t="shared" si="147"/>
        <v>7</v>
      </c>
      <c r="C617" s="6" t="s">
        <v>504</v>
      </c>
      <c r="D617" s="400">
        <v>10375845</v>
      </c>
      <c r="E617" s="400">
        <v>14937655</v>
      </c>
      <c r="F617" s="400">
        <v>18359784.4</v>
      </c>
      <c r="G617" s="400">
        <v>12743805</v>
      </c>
      <c r="H617" s="401">
        <f t="shared" si="160"/>
        <v>0.694115177082363</v>
      </c>
      <c r="I617" s="400">
        <f t="shared" si="154"/>
        <v>2367960</v>
      </c>
      <c r="J617" s="401">
        <f t="shared" si="161"/>
        <v>0.228218520997567</v>
      </c>
    </row>
    <row r="618" s="344" customFormat="1" ht="24" customHeight="1" spans="1:10">
      <c r="A618" s="393">
        <v>20820</v>
      </c>
      <c r="B618" s="394">
        <f t="shared" si="147"/>
        <v>5</v>
      </c>
      <c r="C618" s="395" t="s">
        <v>505</v>
      </c>
      <c r="D618" s="396">
        <f t="shared" ref="D618:G618" si="162">SUM(D619:D620)</f>
        <v>2093267</v>
      </c>
      <c r="E618" s="396">
        <f t="shared" si="162"/>
        <v>3100072</v>
      </c>
      <c r="F618" s="396">
        <f t="shared" si="162"/>
        <v>4060072</v>
      </c>
      <c r="G618" s="396">
        <f t="shared" si="162"/>
        <v>2043400</v>
      </c>
      <c r="H618" s="397">
        <f t="shared" si="160"/>
        <v>0.503291567243143</v>
      </c>
      <c r="I618" s="396">
        <f t="shared" si="154"/>
        <v>-49867</v>
      </c>
      <c r="J618" s="397">
        <f t="shared" si="161"/>
        <v>-0.0238225701738001</v>
      </c>
    </row>
    <row r="619" s="344" customFormat="1" ht="24" customHeight="1" spans="1:10">
      <c r="A619" s="398">
        <v>2082001</v>
      </c>
      <c r="B619" s="399">
        <f t="shared" si="147"/>
        <v>7</v>
      </c>
      <c r="C619" s="6" t="s">
        <v>506</v>
      </c>
      <c r="D619" s="400">
        <v>2093267</v>
      </c>
      <c r="E619" s="400">
        <v>3100072</v>
      </c>
      <c r="F619" s="400">
        <v>4060072</v>
      </c>
      <c r="G619" s="400">
        <v>2043400</v>
      </c>
      <c r="H619" s="401">
        <f t="shared" si="160"/>
        <v>0.503291567243143</v>
      </c>
      <c r="I619" s="400">
        <f t="shared" si="154"/>
        <v>-49867</v>
      </c>
      <c r="J619" s="401">
        <f t="shared" si="161"/>
        <v>-0.0238225701738001</v>
      </c>
    </row>
    <row r="620" s="344" customFormat="1" ht="24" hidden="1" customHeight="1" spans="1:10">
      <c r="A620" s="398">
        <v>2082002</v>
      </c>
      <c r="B620" s="399">
        <f t="shared" si="147"/>
        <v>7</v>
      </c>
      <c r="C620" s="6" t="s">
        <v>507</v>
      </c>
      <c r="D620" s="400"/>
      <c r="E620" s="400"/>
      <c r="F620" s="400"/>
      <c r="G620" s="400"/>
      <c r="H620" s="401"/>
      <c r="I620" s="400"/>
      <c r="J620" s="401"/>
    </row>
    <row r="621" s="344" customFormat="1" ht="24" customHeight="1" spans="1:10">
      <c r="A621" s="393">
        <v>20821</v>
      </c>
      <c r="B621" s="394">
        <f t="shared" si="147"/>
        <v>5</v>
      </c>
      <c r="C621" s="395" t="s">
        <v>508</v>
      </c>
      <c r="D621" s="396">
        <f t="shared" ref="D621:G621" si="163">SUM(D622:D623)</f>
        <v>16246284.8</v>
      </c>
      <c r="E621" s="396">
        <f t="shared" si="163"/>
        <v>22526055.73</v>
      </c>
      <c r="F621" s="396">
        <f t="shared" si="163"/>
        <v>23726955.73</v>
      </c>
      <c r="G621" s="396">
        <f t="shared" si="163"/>
        <v>20544246.6</v>
      </c>
      <c r="H621" s="397">
        <f t="shared" ref="H621:H623" si="164">G621/F621</f>
        <v>0.865861041499908</v>
      </c>
      <c r="I621" s="396">
        <f t="shared" si="154"/>
        <v>4297961.8</v>
      </c>
      <c r="J621" s="397">
        <f t="shared" ref="J621:J623" si="165">I621/D621</f>
        <v>0.264550440479783</v>
      </c>
    </row>
    <row r="622" s="344" customFormat="1" ht="24" customHeight="1" spans="1:10">
      <c r="A622" s="398">
        <v>2082101</v>
      </c>
      <c r="B622" s="399">
        <f t="shared" si="147"/>
        <v>7</v>
      </c>
      <c r="C622" s="6" t="s">
        <v>509</v>
      </c>
      <c r="D622" s="400">
        <v>16246284.8</v>
      </c>
      <c r="E622" s="400">
        <v>17982415.73</v>
      </c>
      <c r="F622" s="400">
        <v>21633815.73</v>
      </c>
      <c r="G622" s="400">
        <v>19294246.6</v>
      </c>
      <c r="H622" s="401">
        <f t="shared" si="164"/>
        <v>0.891855918567538</v>
      </c>
      <c r="I622" s="400">
        <f t="shared" si="154"/>
        <v>3047961.8</v>
      </c>
      <c r="J622" s="401">
        <f t="shared" si="165"/>
        <v>0.187609772789407</v>
      </c>
    </row>
    <row r="623" s="344" customFormat="1" ht="24" customHeight="1" spans="1:10">
      <c r="A623" s="398">
        <v>2082102</v>
      </c>
      <c r="B623" s="399">
        <f t="shared" si="147"/>
        <v>7</v>
      </c>
      <c r="C623" s="6" t="s">
        <v>510</v>
      </c>
      <c r="D623" s="400"/>
      <c r="E623" s="400">
        <v>4543640</v>
      </c>
      <c r="F623" s="400">
        <v>2093140</v>
      </c>
      <c r="G623" s="400">
        <v>1250000</v>
      </c>
      <c r="H623" s="401">
        <f t="shared" si="164"/>
        <v>0.597188912351778</v>
      </c>
      <c r="I623" s="400">
        <f t="shared" si="154"/>
        <v>1250000</v>
      </c>
      <c r="J623" s="401"/>
    </row>
    <row r="624" s="344" customFormat="1" ht="24" hidden="1" customHeight="1" spans="1:10">
      <c r="A624" s="393">
        <v>20824</v>
      </c>
      <c r="B624" s="394">
        <f t="shared" si="147"/>
        <v>5</v>
      </c>
      <c r="C624" s="395" t="s">
        <v>511</v>
      </c>
      <c r="D624" s="396"/>
      <c r="E624" s="396"/>
      <c r="F624" s="396"/>
      <c r="G624" s="396"/>
      <c r="H624" s="397"/>
      <c r="I624" s="396"/>
      <c r="J624" s="397"/>
    </row>
    <row r="625" s="344" customFormat="1" ht="24" hidden="1" customHeight="1" spans="1:10">
      <c r="A625" s="398">
        <v>2082401</v>
      </c>
      <c r="B625" s="399">
        <f t="shared" si="147"/>
        <v>7</v>
      </c>
      <c r="C625" s="6" t="s">
        <v>512</v>
      </c>
      <c r="D625" s="400"/>
      <c r="E625" s="400"/>
      <c r="F625" s="400"/>
      <c r="G625" s="400"/>
      <c r="H625" s="401"/>
      <c r="I625" s="400"/>
      <c r="J625" s="401"/>
    </row>
    <row r="626" s="344" customFormat="1" ht="24" hidden="1" customHeight="1" spans="1:10">
      <c r="A626" s="398">
        <v>2082402</v>
      </c>
      <c r="B626" s="399">
        <f t="shared" si="147"/>
        <v>7</v>
      </c>
      <c r="C626" s="6" t="s">
        <v>513</v>
      </c>
      <c r="D626" s="400"/>
      <c r="E626" s="400"/>
      <c r="F626" s="400"/>
      <c r="G626" s="400"/>
      <c r="H626" s="401"/>
      <c r="I626" s="400"/>
      <c r="J626" s="401"/>
    </row>
    <row r="627" s="344" customFormat="1" ht="24" customHeight="1" spans="1:10">
      <c r="A627" s="393">
        <v>20825</v>
      </c>
      <c r="B627" s="394">
        <f t="shared" si="147"/>
        <v>5</v>
      </c>
      <c r="C627" s="395" t="s">
        <v>514</v>
      </c>
      <c r="D627" s="396">
        <f t="shared" ref="D627:G627" si="166">SUM(D628:D629)</f>
        <v>477927.9</v>
      </c>
      <c r="E627" s="396">
        <f t="shared" si="166"/>
        <v>9036467.2</v>
      </c>
      <c r="F627" s="396">
        <f t="shared" si="166"/>
        <v>2249378.02</v>
      </c>
      <c r="G627" s="396">
        <f t="shared" si="166"/>
        <v>1899879.07</v>
      </c>
      <c r="H627" s="397">
        <f t="shared" ref="H627:H630" si="167">G627/F627</f>
        <v>0.844624181932746</v>
      </c>
      <c r="I627" s="396">
        <f t="shared" si="154"/>
        <v>1421951.17</v>
      </c>
      <c r="J627" s="397">
        <f t="shared" ref="J627:J630" si="168">I627/D627</f>
        <v>2.97524201872291</v>
      </c>
    </row>
    <row r="628" s="344" customFormat="1" ht="24" customHeight="1" spans="1:10">
      <c r="A628" s="398">
        <v>2082501</v>
      </c>
      <c r="B628" s="399">
        <f t="shared" si="147"/>
        <v>7</v>
      </c>
      <c r="C628" s="6" t="s">
        <v>515</v>
      </c>
      <c r="D628" s="400">
        <v>477927.9</v>
      </c>
      <c r="E628" s="400">
        <v>9036467.2</v>
      </c>
      <c r="F628" s="400">
        <v>2249378.02</v>
      </c>
      <c r="G628" s="400">
        <v>1899879.07</v>
      </c>
      <c r="H628" s="401">
        <f t="shared" si="167"/>
        <v>0.844624181932746</v>
      </c>
      <c r="I628" s="400">
        <f t="shared" si="154"/>
        <v>1421951.17</v>
      </c>
      <c r="J628" s="401">
        <f t="shared" si="168"/>
        <v>2.97524201872291</v>
      </c>
    </row>
    <row r="629" s="344" customFormat="1" ht="24" hidden="1" customHeight="1" spans="1:10">
      <c r="A629" s="398">
        <v>2082502</v>
      </c>
      <c r="B629" s="399">
        <f t="shared" si="147"/>
        <v>7</v>
      </c>
      <c r="C629" s="6" t="s">
        <v>516</v>
      </c>
      <c r="D629" s="400"/>
      <c r="E629" s="400"/>
      <c r="F629" s="400"/>
      <c r="G629" s="400"/>
      <c r="H629" s="401"/>
      <c r="I629" s="400"/>
      <c r="J629" s="401"/>
    </row>
    <row r="630" s="344" customFormat="1" ht="24" customHeight="1" spans="1:10">
      <c r="A630" s="393">
        <v>20826</v>
      </c>
      <c r="B630" s="394">
        <f t="shared" si="147"/>
        <v>5</v>
      </c>
      <c r="C630" s="395" t="s">
        <v>517</v>
      </c>
      <c r="D630" s="396">
        <f t="shared" ref="D630:G630" si="169">SUM(D631:D633)</f>
        <v>1100000</v>
      </c>
      <c r="E630" s="396">
        <f t="shared" si="169"/>
        <v>89064900</v>
      </c>
      <c r="F630" s="396">
        <f t="shared" si="169"/>
        <v>89064900</v>
      </c>
      <c r="G630" s="396">
        <f t="shared" si="169"/>
        <v>37260000</v>
      </c>
      <c r="H630" s="397">
        <f t="shared" si="167"/>
        <v>0.418346621396308</v>
      </c>
      <c r="I630" s="396">
        <f t="shared" si="154"/>
        <v>36160000</v>
      </c>
      <c r="J630" s="397">
        <f t="shared" si="168"/>
        <v>32.8727272727273</v>
      </c>
    </row>
    <row r="631" s="344" customFormat="1" ht="24" hidden="1" customHeight="1" spans="1:10">
      <c r="A631" s="398">
        <v>2082601</v>
      </c>
      <c r="B631" s="399">
        <f t="shared" si="147"/>
        <v>7</v>
      </c>
      <c r="C631" s="6" t="s">
        <v>518</v>
      </c>
      <c r="D631" s="400"/>
      <c r="E631" s="400"/>
      <c r="F631" s="400"/>
      <c r="G631" s="400"/>
      <c r="H631" s="401"/>
      <c r="I631" s="400"/>
      <c r="J631" s="401"/>
    </row>
    <row r="632" s="344" customFormat="1" ht="24" customHeight="1" spans="1:10">
      <c r="A632" s="398">
        <v>2082602</v>
      </c>
      <c r="B632" s="399">
        <f t="shared" si="147"/>
        <v>7</v>
      </c>
      <c r="C632" s="6" t="s">
        <v>519</v>
      </c>
      <c r="D632" s="400">
        <v>1100000</v>
      </c>
      <c r="E632" s="400">
        <v>89064900</v>
      </c>
      <c r="F632" s="400">
        <v>89064900</v>
      </c>
      <c r="G632" s="400">
        <v>37260000</v>
      </c>
      <c r="H632" s="401">
        <f>G632/F632</f>
        <v>0.418346621396308</v>
      </c>
      <c r="I632" s="400">
        <f t="shared" si="154"/>
        <v>36160000</v>
      </c>
      <c r="J632" s="401">
        <f>I632/D632</f>
        <v>32.8727272727273</v>
      </c>
    </row>
    <row r="633" s="344" customFormat="1" ht="24" hidden="1" customHeight="1" spans="1:10">
      <c r="A633" s="398">
        <v>2082699</v>
      </c>
      <c r="B633" s="399">
        <f t="shared" si="147"/>
        <v>7</v>
      </c>
      <c r="C633" s="6" t="s">
        <v>520</v>
      </c>
      <c r="D633" s="400"/>
      <c r="E633" s="400"/>
      <c r="F633" s="400"/>
      <c r="G633" s="400"/>
      <c r="H633" s="401"/>
      <c r="I633" s="400"/>
      <c r="J633" s="401"/>
    </row>
    <row r="634" s="344" customFormat="1" ht="24" hidden="1" customHeight="1" spans="1:10">
      <c r="A634" s="393">
        <v>20827</v>
      </c>
      <c r="B634" s="394">
        <f t="shared" si="147"/>
        <v>5</v>
      </c>
      <c r="C634" s="395" t="s">
        <v>521</v>
      </c>
      <c r="D634" s="396"/>
      <c r="E634" s="396"/>
      <c r="F634" s="396"/>
      <c r="G634" s="396"/>
      <c r="H634" s="397"/>
      <c r="I634" s="396"/>
      <c r="J634" s="397"/>
    </row>
    <row r="635" s="344" customFormat="1" ht="24" hidden="1" customHeight="1" spans="1:10">
      <c r="A635" s="398">
        <v>2082701</v>
      </c>
      <c r="B635" s="399">
        <f t="shared" si="147"/>
        <v>7</v>
      </c>
      <c r="C635" s="6" t="s">
        <v>522</v>
      </c>
      <c r="D635" s="400"/>
      <c r="E635" s="400"/>
      <c r="F635" s="400"/>
      <c r="G635" s="400"/>
      <c r="H635" s="401"/>
      <c r="I635" s="400"/>
      <c r="J635" s="401"/>
    </row>
    <row r="636" s="344" customFormat="1" ht="24" hidden="1" customHeight="1" spans="1:10">
      <c r="A636" s="398">
        <v>2082702</v>
      </c>
      <c r="B636" s="399">
        <f t="shared" si="147"/>
        <v>7</v>
      </c>
      <c r="C636" s="6" t="s">
        <v>523</v>
      </c>
      <c r="D636" s="400"/>
      <c r="E636" s="400"/>
      <c r="F636" s="400"/>
      <c r="G636" s="400"/>
      <c r="H636" s="401"/>
      <c r="I636" s="400"/>
      <c r="J636" s="401"/>
    </row>
    <row r="637" s="344" customFormat="1" ht="24" hidden="1" customHeight="1" spans="1:10">
      <c r="A637" s="398">
        <v>2082799</v>
      </c>
      <c r="B637" s="399">
        <f t="shared" si="147"/>
        <v>7</v>
      </c>
      <c r="C637" s="6" t="s">
        <v>524</v>
      </c>
      <c r="D637" s="400"/>
      <c r="E637" s="400"/>
      <c r="F637" s="400"/>
      <c r="G637" s="400"/>
      <c r="H637" s="401"/>
      <c r="I637" s="400"/>
      <c r="J637" s="401"/>
    </row>
    <row r="638" s="344" customFormat="1" ht="24" customHeight="1" spans="1:10">
      <c r="A638" s="393">
        <v>20828</v>
      </c>
      <c r="B638" s="394">
        <f t="shared" si="147"/>
        <v>5</v>
      </c>
      <c r="C638" s="395" t="s">
        <v>525</v>
      </c>
      <c r="D638" s="396">
        <f t="shared" ref="D638:G638" si="170">SUM(D639:D645)</f>
        <v>3156204.05</v>
      </c>
      <c r="E638" s="396">
        <f t="shared" si="170"/>
        <v>3514804.75</v>
      </c>
      <c r="F638" s="396">
        <f t="shared" si="170"/>
        <v>5162343.52</v>
      </c>
      <c r="G638" s="396">
        <f t="shared" si="170"/>
        <v>4602354.13</v>
      </c>
      <c r="H638" s="397">
        <f t="shared" ref="H638:H642" si="171">G638/F638</f>
        <v>0.89152419093567</v>
      </c>
      <c r="I638" s="396">
        <f t="shared" si="154"/>
        <v>1446150.08</v>
      </c>
      <c r="J638" s="397">
        <f t="shared" ref="J638:J640" si="172">I638/D638</f>
        <v>0.458192834522217</v>
      </c>
    </row>
    <row r="639" s="344" customFormat="1" ht="24" customHeight="1" spans="1:10">
      <c r="A639" s="398">
        <v>2082801</v>
      </c>
      <c r="B639" s="399">
        <f t="shared" si="147"/>
        <v>7</v>
      </c>
      <c r="C639" s="6" t="s">
        <v>414</v>
      </c>
      <c r="D639" s="400">
        <v>786304.47</v>
      </c>
      <c r="E639" s="400">
        <v>683940.03</v>
      </c>
      <c r="F639" s="400">
        <v>731866.79</v>
      </c>
      <c r="G639" s="400">
        <v>968690.45</v>
      </c>
      <c r="H639" s="401">
        <f t="shared" si="171"/>
        <v>1.32358847707791</v>
      </c>
      <c r="I639" s="400">
        <f t="shared" si="154"/>
        <v>182385.98</v>
      </c>
      <c r="J639" s="401">
        <f t="shared" si="172"/>
        <v>0.231953380603318</v>
      </c>
    </row>
    <row r="640" s="344" customFormat="1" ht="24" hidden="1" customHeight="1" spans="1:10">
      <c r="A640" s="398">
        <v>2082802</v>
      </c>
      <c r="B640" s="399">
        <f t="shared" si="147"/>
        <v>7</v>
      </c>
      <c r="C640" s="6" t="s">
        <v>415</v>
      </c>
      <c r="D640" s="400"/>
      <c r="E640" s="400"/>
      <c r="F640" s="400"/>
      <c r="G640" s="400"/>
      <c r="H640" s="401"/>
      <c r="I640" s="400"/>
      <c r="J640" s="401"/>
    </row>
    <row r="641" s="344" customFormat="1" ht="24" hidden="1" customHeight="1" spans="1:10">
      <c r="A641" s="398">
        <v>2082803</v>
      </c>
      <c r="B641" s="399">
        <f t="shared" si="147"/>
        <v>7</v>
      </c>
      <c r="C641" s="6" t="s">
        <v>416</v>
      </c>
      <c r="D641" s="400"/>
      <c r="E641" s="400"/>
      <c r="F641" s="400"/>
      <c r="G641" s="400"/>
      <c r="H641" s="401"/>
      <c r="I641" s="400"/>
      <c r="J641" s="401"/>
    </row>
    <row r="642" s="344" customFormat="1" ht="24" customHeight="1" spans="1:10">
      <c r="A642" s="398">
        <v>2082804</v>
      </c>
      <c r="B642" s="399">
        <f t="shared" si="147"/>
        <v>7</v>
      </c>
      <c r="C642" s="6" t="s">
        <v>526</v>
      </c>
      <c r="D642" s="400">
        <v>648941.9</v>
      </c>
      <c r="E642" s="400"/>
      <c r="F642" s="400">
        <v>1212252.2</v>
      </c>
      <c r="G642" s="400">
        <v>911594.8</v>
      </c>
      <c r="H642" s="401">
        <f t="shared" si="171"/>
        <v>0.751984446800756</v>
      </c>
      <c r="I642" s="400">
        <f t="shared" si="154"/>
        <v>262652.9</v>
      </c>
      <c r="J642" s="401">
        <f t="shared" ref="J642:J647" si="173">I642/D642</f>
        <v>0.404740239457492</v>
      </c>
    </row>
    <row r="643" s="344" customFormat="1" ht="24" hidden="1" customHeight="1" spans="1:10">
      <c r="A643" s="398">
        <v>2082805</v>
      </c>
      <c r="B643" s="399">
        <f t="shared" si="147"/>
        <v>7</v>
      </c>
      <c r="C643" s="6" t="s">
        <v>527</v>
      </c>
      <c r="D643" s="400"/>
      <c r="E643" s="400"/>
      <c r="F643" s="400"/>
      <c r="G643" s="400"/>
      <c r="H643" s="401"/>
      <c r="I643" s="400"/>
      <c r="J643" s="401"/>
    </row>
    <row r="644" s="344" customFormat="1" ht="24" customHeight="1" spans="1:10">
      <c r="A644" s="398">
        <v>2082850</v>
      </c>
      <c r="B644" s="399">
        <f t="shared" si="147"/>
        <v>7</v>
      </c>
      <c r="C644" s="6" t="s">
        <v>528</v>
      </c>
      <c r="D644" s="400">
        <v>1453631.18</v>
      </c>
      <c r="E644" s="400">
        <v>2829773.44</v>
      </c>
      <c r="F644" s="400">
        <v>2898092.72</v>
      </c>
      <c r="G644" s="400">
        <v>2434437.07</v>
      </c>
      <c r="H644" s="401">
        <f t="shared" ref="H644:H654" si="174">G644/F644</f>
        <v>0.84001352103048</v>
      </c>
      <c r="I644" s="400">
        <f t="shared" si="154"/>
        <v>980805.89</v>
      </c>
      <c r="J644" s="401">
        <f t="shared" si="173"/>
        <v>0.674728159036875</v>
      </c>
    </row>
    <row r="645" s="344" customFormat="1" ht="24" customHeight="1" spans="1:10">
      <c r="A645" s="398">
        <v>2082899</v>
      </c>
      <c r="B645" s="399">
        <f t="shared" si="147"/>
        <v>7</v>
      </c>
      <c r="C645" s="6" t="s">
        <v>529</v>
      </c>
      <c r="D645" s="400">
        <v>267326.5</v>
      </c>
      <c r="E645" s="400">
        <v>1091.28</v>
      </c>
      <c r="F645" s="400">
        <v>320131.81</v>
      </c>
      <c r="G645" s="400">
        <v>287631.81</v>
      </c>
      <c r="H645" s="401">
        <f t="shared" si="174"/>
        <v>0.89847931700383</v>
      </c>
      <c r="I645" s="400">
        <f t="shared" si="154"/>
        <v>20305.31</v>
      </c>
      <c r="J645" s="401">
        <f t="shared" si="173"/>
        <v>0.0759569664810634</v>
      </c>
    </row>
    <row r="646" s="344" customFormat="1" ht="24" customHeight="1" spans="1:10">
      <c r="A646" s="393">
        <v>20830</v>
      </c>
      <c r="B646" s="394">
        <f t="shared" si="147"/>
        <v>5</v>
      </c>
      <c r="C646" s="395" t="s">
        <v>530</v>
      </c>
      <c r="D646" s="396">
        <f t="shared" ref="D646:G646" si="175">SUM(D647:D648)</f>
        <v>1994917</v>
      </c>
      <c r="E646" s="396">
        <f t="shared" si="175"/>
        <v>5335300</v>
      </c>
      <c r="F646" s="396">
        <f t="shared" si="175"/>
        <v>5926024</v>
      </c>
      <c r="G646" s="396">
        <f t="shared" si="175"/>
        <v>3055666</v>
      </c>
      <c r="H646" s="397">
        <f t="shared" si="174"/>
        <v>0.515635103739033</v>
      </c>
      <c r="I646" s="396">
        <f t="shared" si="154"/>
        <v>1060749</v>
      </c>
      <c r="J646" s="397">
        <f t="shared" si="173"/>
        <v>0.531725881327394</v>
      </c>
    </row>
    <row r="647" s="344" customFormat="1" ht="24" customHeight="1" spans="1:10">
      <c r="A647" s="398">
        <v>2083001</v>
      </c>
      <c r="B647" s="399">
        <f t="shared" si="147"/>
        <v>7</v>
      </c>
      <c r="C647" s="6" t="s">
        <v>531</v>
      </c>
      <c r="D647" s="400">
        <v>670150</v>
      </c>
      <c r="E647" s="400">
        <v>2710000</v>
      </c>
      <c r="F647" s="400">
        <v>2710000</v>
      </c>
      <c r="G647" s="400">
        <v>425350</v>
      </c>
      <c r="H647" s="401">
        <f t="shared" si="174"/>
        <v>0.156955719557196</v>
      </c>
      <c r="I647" s="400">
        <f t="shared" si="154"/>
        <v>-244800</v>
      </c>
      <c r="J647" s="401">
        <f t="shared" si="173"/>
        <v>-0.365291352682235</v>
      </c>
    </row>
    <row r="648" s="344" customFormat="1" ht="24" customHeight="1" spans="1:10">
      <c r="A648" s="398">
        <v>2083099</v>
      </c>
      <c r="B648" s="399">
        <f t="shared" si="147"/>
        <v>7</v>
      </c>
      <c r="C648" s="6" t="s">
        <v>532</v>
      </c>
      <c r="D648" s="400">
        <v>1324767</v>
      </c>
      <c r="E648" s="400">
        <v>2625300</v>
      </c>
      <c r="F648" s="400">
        <v>3216024</v>
      </c>
      <c r="G648" s="400">
        <v>2630316</v>
      </c>
      <c r="H648" s="401">
        <f t="shared" si="174"/>
        <v>0.817878224789367</v>
      </c>
      <c r="I648" s="400">
        <f t="shared" si="154"/>
        <v>1305549</v>
      </c>
      <c r="J648" s="401">
        <f t="shared" ref="J648:J654" si="176">I648/D648</f>
        <v>0.985493298066754</v>
      </c>
    </row>
    <row r="649" s="344" customFormat="1" ht="24" customHeight="1" spans="1:10">
      <c r="A649" s="393">
        <v>20899</v>
      </c>
      <c r="B649" s="394">
        <f t="shared" ref="B649:B712" si="177">LEN(A649)</f>
        <v>5</v>
      </c>
      <c r="C649" s="395" t="s">
        <v>533</v>
      </c>
      <c r="D649" s="396">
        <f t="shared" ref="D649:G649" si="178">D650</f>
        <v>109334.31</v>
      </c>
      <c r="E649" s="396">
        <f t="shared" si="178"/>
        <v>1725760.1</v>
      </c>
      <c r="F649" s="396">
        <f t="shared" si="178"/>
        <v>2586649.31</v>
      </c>
      <c r="G649" s="396">
        <f t="shared" si="178"/>
        <v>2300830.21</v>
      </c>
      <c r="H649" s="397">
        <f t="shared" si="174"/>
        <v>0.88950218381169</v>
      </c>
      <c r="I649" s="396">
        <f t="shared" si="154"/>
        <v>2191495.9</v>
      </c>
      <c r="J649" s="397">
        <f t="shared" si="176"/>
        <v>20.0439907655703</v>
      </c>
    </row>
    <row r="650" s="344" customFormat="1" ht="24" customHeight="1" spans="1:10">
      <c r="A650" s="398">
        <v>2089999</v>
      </c>
      <c r="B650" s="399">
        <f t="shared" si="177"/>
        <v>7</v>
      </c>
      <c r="C650" s="6" t="s">
        <v>534</v>
      </c>
      <c r="D650" s="400">
        <v>109334.31</v>
      </c>
      <c r="E650" s="400">
        <v>1725760.1</v>
      </c>
      <c r="F650" s="400">
        <v>2586649.31</v>
      </c>
      <c r="G650" s="400">
        <v>2300830.21</v>
      </c>
      <c r="H650" s="401">
        <f t="shared" si="174"/>
        <v>0.88950218381169</v>
      </c>
      <c r="I650" s="400">
        <f t="shared" si="154"/>
        <v>2191495.9</v>
      </c>
      <c r="J650" s="401">
        <f t="shared" si="176"/>
        <v>20.0439907655703</v>
      </c>
    </row>
    <row r="651" s="344" customFormat="1" ht="24" customHeight="1" spans="1:10">
      <c r="A651" s="387">
        <v>210</v>
      </c>
      <c r="B651" s="388">
        <f t="shared" si="177"/>
        <v>3</v>
      </c>
      <c r="C651" s="420" t="s">
        <v>535</v>
      </c>
      <c r="D651" s="421">
        <f>D652+D657+D672+D676+D688+D691+D695+D700+D704+D708+D711+D720+D728</f>
        <v>225161623.38</v>
      </c>
      <c r="E651" s="422">
        <f t="shared" ref="E651:G651" si="179">E652+E657+E672+E676+E688+E691+E695+E700+E704+E708+E711+E720+E728+E722</f>
        <v>346555599.43</v>
      </c>
      <c r="F651" s="421">
        <f t="shared" si="179"/>
        <v>341592101.44</v>
      </c>
      <c r="G651" s="421">
        <f t="shared" si="179"/>
        <v>250520693.7</v>
      </c>
      <c r="H651" s="392">
        <f t="shared" si="174"/>
        <v>0.733391353734224</v>
      </c>
      <c r="I651" s="421">
        <f t="shared" si="154"/>
        <v>25359070.32</v>
      </c>
      <c r="J651" s="392">
        <f t="shared" si="176"/>
        <v>0.112626076945635</v>
      </c>
    </row>
    <row r="652" s="344" customFormat="1" ht="24" customHeight="1" spans="1:10">
      <c r="A652" s="393">
        <v>21001</v>
      </c>
      <c r="B652" s="394">
        <f t="shared" si="177"/>
        <v>5</v>
      </c>
      <c r="C652" s="395" t="s">
        <v>536</v>
      </c>
      <c r="D652" s="396">
        <f t="shared" ref="D652:G652" si="180">SUM(D653:D656)</f>
        <v>1394379.41</v>
      </c>
      <c r="E652" s="396">
        <f t="shared" si="180"/>
        <v>9159538.01</v>
      </c>
      <c r="F652" s="396">
        <f t="shared" si="180"/>
        <v>9220028.29</v>
      </c>
      <c r="G652" s="396">
        <f t="shared" si="180"/>
        <v>3621197.54</v>
      </c>
      <c r="H652" s="397">
        <f t="shared" si="174"/>
        <v>0.392753408785907</v>
      </c>
      <c r="I652" s="396">
        <f t="shared" si="154"/>
        <v>2226818.13</v>
      </c>
      <c r="J652" s="397">
        <f t="shared" si="176"/>
        <v>1.59699584921438</v>
      </c>
    </row>
    <row r="653" s="344" customFormat="1" ht="24" customHeight="1" spans="1:10">
      <c r="A653" s="398">
        <v>2100101</v>
      </c>
      <c r="B653" s="399">
        <f t="shared" si="177"/>
        <v>7</v>
      </c>
      <c r="C653" s="6" t="s">
        <v>57</v>
      </c>
      <c r="D653" s="400">
        <v>1352879.41</v>
      </c>
      <c r="E653" s="400">
        <v>1459538.01</v>
      </c>
      <c r="F653" s="400">
        <v>1500738.01</v>
      </c>
      <c r="G653" s="400">
        <v>1814397.26</v>
      </c>
      <c r="H653" s="401">
        <f t="shared" si="174"/>
        <v>1.20900333563218</v>
      </c>
      <c r="I653" s="400">
        <f t="shared" si="154"/>
        <v>461517.85</v>
      </c>
      <c r="J653" s="401">
        <f t="shared" si="176"/>
        <v>0.341137463242197</v>
      </c>
    </row>
    <row r="654" s="344" customFormat="1" ht="24" customHeight="1" spans="1:10">
      <c r="A654" s="398">
        <v>2100102</v>
      </c>
      <c r="B654" s="399">
        <f t="shared" si="177"/>
        <v>7</v>
      </c>
      <c r="C654" s="6" t="s">
        <v>58</v>
      </c>
      <c r="D654" s="400">
        <v>41500</v>
      </c>
      <c r="E654" s="400">
        <v>0</v>
      </c>
      <c r="F654" s="400">
        <v>19290.28</v>
      </c>
      <c r="G654" s="400">
        <v>19290.28</v>
      </c>
      <c r="H654" s="401">
        <f t="shared" si="174"/>
        <v>1</v>
      </c>
      <c r="I654" s="400">
        <f t="shared" si="154"/>
        <v>-22209.72</v>
      </c>
      <c r="J654" s="401">
        <f t="shared" si="176"/>
        <v>-0.535173975903614</v>
      </c>
    </row>
    <row r="655" s="344" customFormat="1" ht="24" hidden="1" customHeight="1" spans="1:10">
      <c r="A655" s="398">
        <v>2100103</v>
      </c>
      <c r="B655" s="399">
        <f t="shared" si="177"/>
        <v>7</v>
      </c>
      <c r="C655" s="6" t="s">
        <v>59</v>
      </c>
      <c r="D655" s="400"/>
      <c r="E655" s="400"/>
      <c r="F655" s="400"/>
      <c r="G655" s="400"/>
      <c r="H655" s="401"/>
      <c r="I655" s="400"/>
      <c r="J655" s="401"/>
    </row>
    <row r="656" s="344" customFormat="1" ht="24" customHeight="1" spans="1:10">
      <c r="A656" s="398">
        <v>2100199</v>
      </c>
      <c r="B656" s="399">
        <f t="shared" si="177"/>
        <v>7</v>
      </c>
      <c r="C656" s="6" t="s">
        <v>537</v>
      </c>
      <c r="D656" s="400"/>
      <c r="E656" s="400">
        <v>7700000</v>
      </c>
      <c r="F656" s="400">
        <v>7700000</v>
      </c>
      <c r="G656" s="400">
        <v>1787510</v>
      </c>
      <c r="H656" s="401">
        <f>G656/F656</f>
        <v>0.232144155844156</v>
      </c>
      <c r="I656" s="400">
        <f t="shared" si="154"/>
        <v>1787510</v>
      </c>
      <c r="J656" s="401" t="e">
        <f>I656/D656</f>
        <v>#DIV/0!</v>
      </c>
    </row>
    <row r="657" s="344" customFormat="1" ht="24" hidden="1" customHeight="1" spans="1:10">
      <c r="A657" s="393">
        <v>21002</v>
      </c>
      <c r="B657" s="394">
        <f t="shared" si="177"/>
        <v>5</v>
      </c>
      <c r="C657" s="395" t="s">
        <v>538</v>
      </c>
      <c r="D657" s="396"/>
      <c r="E657" s="396"/>
      <c r="F657" s="396"/>
      <c r="G657" s="396"/>
      <c r="H657" s="397"/>
      <c r="I657" s="396"/>
      <c r="J657" s="397"/>
    </row>
    <row r="658" s="344" customFormat="1" ht="24" hidden="1" customHeight="1" spans="1:10">
      <c r="A658" s="398">
        <v>2100201</v>
      </c>
      <c r="B658" s="399">
        <f t="shared" si="177"/>
        <v>7</v>
      </c>
      <c r="C658" s="6" t="s">
        <v>539</v>
      </c>
      <c r="D658" s="400"/>
      <c r="E658" s="400"/>
      <c r="F658" s="400"/>
      <c r="G658" s="400"/>
      <c r="H658" s="401"/>
      <c r="I658" s="400"/>
      <c r="J658" s="401"/>
    </row>
    <row r="659" s="344" customFormat="1" ht="24" hidden="1" customHeight="1" spans="1:10">
      <c r="A659" s="398">
        <v>2100202</v>
      </c>
      <c r="B659" s="399">
        <f t="shared" si="177"/>
        <v>7</v>
      </c>
      <c r="C659" s="6" t="s">
        <v>540</v>
      </c>
      <c r="D659" s="400"/>
      <c r="E659" s="400"/>
      <c r="F659" s="400"/>
      <c r="G659" s="400"/>
      <c r="H659" s="401"/>
      <c r="I659" s="400"/>
      <c r="J659" s="401"/>
    </row>
    <row r="660" s="344" customFormat="1" ht="24" hidden="1" customHeight="1" spans="1:10">
      <c r="A660" s="398">
        <v>2100203</v>
      </c>
      <c r="B660" s="399">
        <f t="shared" si="177"/>
        <v>7</v>
      </c>
      <c r="C660" s="6" t="s">
        <v>541</v>
      </c>
      <c r="D660" s="400"/>
      <c r="E660" s="400"/>
      <c r="F660" s="400"/>
      <c r="G660" s="400"/>
      <c r="H660" s="401"/>
      <c r="I660" s="400"/>
      <c r="J660" s="401"/>
    </row>
    <row r="661" s="344" customFormat="1" ht="24" hidden="1" customHeight="1" spans="1:10">
      <c r="A661" s="398">
        <v>2100204</v>
      </c>
      <c r="B661" s="399">
        <f t="shared" si="177"/>
        <v>7</v>
      </c>
      <c r="C661" s="6" t="s">
        <v>542</v>
      </c>
      <c r="D661" s="400"/>
      <c r="E661" s="400"/>
      <c r="F661" s="400"/>
      <c r="G661" s="400"/>
      <c r="H661" s="401"/>
      <c r="I661" s="400"/>
      <c r="J661" s="401"/>
    </row>
    <row r="662" s="344" customFormat="1" ht="24" hidden="1" customHeight="1" spans="1:10">
      <c r="A662" s="398">
        <v>2100205</v>
      </c>
      <c r="B662" s="399">
        <f t="shared" si="177"/>
        <v>7</v>
      </c>
      <c r="C662" s="6" t="s">
        <v>543</v>
      </c>
      <c r="D662" s="400"/>
      <c r="E662" s="400"/>
      <c r="F662" s="400"/>
      <c r="G662" s="400"/>
      <c r="H662" s="401"/>
      <c r="I662" s="400"/>
      <c r="J662" s="401"/>
    </row>
    <row r="663" s="344" customFormat="1" ht="24" hidden="1" customHeight="1" spans="1:10">
      <c r="A663" s="398">
        <v>2100206</v>
      </c>
      <c r="B663" s="399">
        <f t="shared" si="177"/>
        <v>7</v>
      </c>
      <c r="C663" s="6" t="s">
        <v>544</v>
      </c>
      <c r="D663" s="400"/>
      <c r="E663" s="400"/>
      <c r="F663" s="400"/>
      <c r="G663" s="400"/>
      <c r="H663" s="401"/>
      <c r="I663" s="400"/>
      <c r="J663" s="401"/>
    </row>
    <row r="664" s="344" customFormat="1" ht="24" hidden="1" customHeight="1" spans="1:10">
      <c r="A664" s="398">
        <v>2100207</v>
      </c>
      <c r="B664" s="399">
        <f t="shared" si="177"/>
        <v>7</v>
      </c>
      <c r="C664" s="6" t="s">
        <v>545</v>
      </c>
      <c r="D664" s="400"/>
      <c r="E664" s="400"/>
      <c r="F664" s="400"/>
      <c r="G664" s="400"/>
      <c r="H664" s="401"/>
      <c r="I664" s="400"/>
      <c r="J664" s="401"/>
    </row>
    <row r="665" s="344" customFormat="1" ht="24" hidden="1" customHeight="1" spans="1:10">
      <c r="A665" s="398">
        <v>2100208</v>
      </c>
      <c r="B665" s="399">
        <f t="shared" si="177"/>
        <v>7</v>
      </c>
      <c r="C665" s="6" t="s">
        <v>546</v>
      </c>
      <c r="D665" s="400"/>
      <c r="E665" s="400"/>
      <c r="F665" s="400"/>
      <c r="G665" s="400"/>
      <c r="H665" s="401"/>
      <c r="I665" s="400"/>
      <c r="J665" s="401"/>
    </row>
    <row r="666" s="344" customFormat="1" ht="24" hidden="1" customHeight="1" spans="1:10">
      <c r="A666" s="398">
        <v>2100209</v>
      </c>
      <c r="B666" s="399">
        <f t="shared" si="177"/>
        <v>7</v>
      </c>
      <c r="C666" s="6" t="s">
        <v>547</v>
      </c>
      <c r="D666" s="400"/>
      <c r="E666" s="400"/>
      <c r="F666" s="400"/>
      <c r="G666" s="400"/>
      <c r="H666" s="401"/>
      <c r="I666" s="400"/>
      <c r="J666" s="401"/>
    </row>
    <row r="667" s="344" customFormat="1" ht="24" hidden="1" customHeight="1" spans="1:10">
      <c r="A667" s="398">
        <v>2100210</v>
      </c>
      <c r="B667" s="399">
        <f t="shared" si="177"/>
        <v>7</v>
      </c>
      <c r="C667" s="6" t="s">
        <v>548</v>
      </c>
      <c r="D667" s="400"/>
      <c r="E667" s="400"/>
      <c r="F667" s="400"/>
      <c r="G667" s="400"/>
      <c r="H667" s="401"/>
      <c r="I667" s="400"/>
      <c r="J667" s="401"/>
    </row>
    <row r="668" s="344" customFormat="1" ht="24" hidden="1" customHeight="1" spans="1:10">
      <c r="A668" s="398">
        <v>2100211</v>
      </c>
      <c r="B668" s="399">
        <f t="shared" si="177"/>
        <v>7</v>
      </c>
      <c r="C668" s="6" t="s">
        <v>549</v>
      </c>
      <c r="D668" s="400"/>
      <c r="E668" s="400"/>
      <c r="F668" s="400"/>
      <c r="G668" s="400"/>
      <c r="H668" s="401"/>
      <c r="I668" s="400"/>
      <c r="J668" s="401"/>
    </row>
    <row r="669" s="344" customFormat="1" ht="24" hidden="1" customHeight="1" spans="1:10">
      <c r="A669" s="398">
        <v>2100212</v>
      </c>
      <c r="B669" s="399">
        <f t="shared" si="177"/>
        <v>7</v>
      </c>
      <c r="C669" s="6" t="s">
        <v>550</v>
      </c>
      <c r="D669" s="400"/>
      <c r="E669" s="400"/>
      <c r="F669" s="400"/>
      <c r="G669" s="400"/>
      <c r="H669" s="401"/>
      <c r="I669" s="400"/>
      <c r="J669" s="401"/>
    </row>
    <row r="670" s="344" customFormat="1" ht="24" hidden="1" customHeight="1" spans="1:10">
      <c r="A670" s="398">
        <v>2100213</v>
      </c>
      <c r="B670" s="399">
        <f t="shared" si="177"/>
        <v>7</v>
      </c>
      <c r="C670" s="6" t="s">
        <v>551</v>
      </c>
      <c r="D670" s="400"/>
      <c r="E670" s="400"/>
      <c r="F670" s="400"/>
      <c r="G670" s="400"/>
      <c r="H670" s="401"/>
      <c r="I670" s="400"/>
      <c r="J670" s="401"/>
    </row>
    <row r="671" s="344" customFormat="1" ht="24" hidden="1" customHeight="1" spans="1:10">
      <c r="A671" s="398">
        <v>2100299</v>
      </c>
      <c r="B671" s="399">
        <f t="shared" si="177"/>
        <v>7</v>
      </c>
      <c r="C671" s="6" t="s">
        <v>552</v>
      </c>
      <c r="D671" s="400"/>
      <c r="E671" s="400"/>
      <c r="F671" s="400"/>
      <c r="G671" s="400"/>
      <c r="H671" s="401"/>
      <c r="I671" s="400"/>
      <c r="J671" s="401"/>
    </row>
    <row r="672" s="344" customFormat="1" ht="24" customHeight="1" spans="1:10">
      <c r="A672" s="393">
        <v>21003</v>
      </c>
      <c r="B672" s="394">
        <f t="shared" si="177"/>
        <v>5</v>
      </c>
      <c r="C672" s="395" t="s">
        <v>553</v>
      </c>
      <c r="D672" s="396">
        <f t="shared" ref="D672:G672" si="181">SUM(D673:D675)</f>
        <v>34939090.37</v>
      </c>
      <c r="E672" s="396">
        <f t="shared" si="181"/>
        <v>29853733.73</v>
      </c>
      <c r="F672" s="396">
        <f t="shared" si="181"/>
        <v>26649436.01</v>
      </c>
      <c r="G672" s="396">
        <f t="shared" si="181"/>
        <v>17246477.95</v>
      </c>
      <c r="H672" s="397">
        <f t="shared" ref="H672:H678" si="182">G672/F672</f>
        <v>0.647161086018045</v>
      </c>
      <c r="I672" s="396">
        <f t="shared" ref="I660:I723" si="183">G672-D672</f>
        <v>-17692612.42</v>
      </c>
      <c r="J672" s="397">
        <f t="shared" ref="J672:J678" si="184">I672/D672</f>
        <v>-0.50638446028897</v>
      </c>
    </row>
    <row r="673" s="344" customFormat="1" ht="24" customHeight="1" spans="1:10">
      <c r="A673" s="398">
        <v>2100301</v>
      </c>
      <c r="B673" s="399">
        <f t="shared" si="177"/>
        <v>7</v>
      </c>
      <c r="C673" s="6" t="s">
        <v>554</v>
      </c>
      <c r="D673" s="400">
        <v>18000000</v>
      </c>
      <c r="E673" s="400">
        <v>3870000</v>
      </c>
      <c r="F673" s="400">
        <v>4276020.3</v>
      </c>
      <c r="G673" s="400">
        <v>406020.3</v>
      </c>
      <c r="H673" s="401">
        <f t="shared" si="182"/>
        <v>0.0949528466925192</v>
      </c>
      <c r="I673" s="400">
        <f t="shared" si="183"/>
        <v>-17593979.7</v>
      </c>
      <c r="J673" s="401">
        <f t="shared" si="184"/>
        <v>-0.977443316666667</v>
      </c>
    </row>
    <row r="674" s="344" customFormat="1" ht="24" customHeight="1" spans="1:10">
      <c r="A674" s="398">
        <v>2100302</v>
      </c>
      <c r="B674" s="399">
        <f t="shared" si="177"/>
        <v>7</v>
      </c>
      <c r="C674" s="6" t="s">
        <v>555</v>
      </c>
      <c r="D674" s="400">
        <v>12445280.65</v>
      </c>
      <c r="E674" s="400">
        <v>13199785.4</v>
      </c>
      <c r="F674" s="400">
        <v>14483270.5</v>
      </c>
      <c r="G674" s="400">
        <v>12932379.2</v>
      </c>
      <c r="H674" s="401">
        <f t="shared" si="182"/>
        <v>0.892918433029335</v>
      </c>
      <c r="I674" s="400">
        <f t="shared" si="183"/>
        <v>487098.549999999</v>
      </c>
      <c r="J674" s="401">
        <f t="shared" si="184"/>
        <v>0.0391392178046221</v>
      </c>
    </row>
    <row r="675" s="344" customFormat="1" ht="24" customHeight="1" spans="1:10">
      <c r="A675" s="398">
        <v>2100399</v>
      </c>
      <c r="B675" s="399">
        <f t="shared" si="177"/>
        <v>7</v>
      </c>
      <c r="C675" s="6" t="s">
        <v>556</v>
      </c>
      <c r="D675" s="400">
        <v>4493809.72</v>
      </c>
      <c r="E675" s="400">
        <v>12783948.33</v>
      </c>
      <c r="F675" s="400">
        <v>7890145.21</v>
      </c>
      <c r="G675" s="400">
        <v>3908078.45</v>
      </c>
      <c r="H675" s="401">
        <f t="shared" si="182"/>
        <v>0.495311346747698</v>
      </c>
      <c r="I675" s="400">
        <f t="shared" si="183"/>
        <v>-585731.27</v>
      </c>
      <c r="J675" s="401">
        <f t="shared" si="184"/>
        <v>-0.130341804948519</v>
      </c>
    </row>
    <row r="676" s="344" customFormat="1" ht="24" customHeight="1" spans="1:10">
      <c r="A676" s="393">
        <v>21004</v>
      </c>
      <c r="B676" s="394">
        <f t="shared" si="177"/>
        <v>5</v>
      </c>
      <c r="C676" s="395" t="s">
        <v>557</v>
      </c>
      <c r="D676" s="396">
        <f t="shared" ref="D676:G676" si="185">SUM(D677:D687)</f>
        <v>48578961.27</v>
      </c>
      <c r="E676" s="396">
        <f t="shared" si="185"/>
        <v>145522144.66</v>
      </c>
      <c r="F676" s="396">
        <f t="shared" si="185"/>
        <v>145621695.88</v>
      </c>
      <c r="G676" s="396">
        <f t="shared" si="185"/>
        <v>84176580.1</v>
      </c>
      <c r="H676" s="397">
        <f t="shared" si="182"/>
        <v>0.578049717051544</v>
      </c>
      <c r="I676" s="396">
        <f t="shared" si="183"/>
        <v>35597618.83</v>
      </c>
      <c r="J676" s="397">
        <f t="shared" si="184"/>
        <v>0.732778509448767</v>
      </c>
    </row>
    <row r="677" s="344" customFormat="1" ht="24" customHeight="1" spans="1:10">
      <c r="A677" s="398">
        <v>2100401</v>
      </c>
      <c r="B677" s="399">
        <f t="shared" si="177"/>
        <v>7</v>
      </c>
      <c r="C677" s="6" t="s">
        <v>558</v>
      </c>
      <c r="D677" s="400">
        <v>10864472.35</v>
      </c>
      <c r="E677" s="400">
        <v>10020414.69</v>
      </c>
      <c r="F677" s="400">
        <v>10583579.65</v>
      </c>
      <c r="G677" s="400">
        <v>11456891.45</v>
      </c>
      <c r="H677" s="401">
        <f t="shared" si="182"/>
        <v>1.0825157299213</v>
      </c>
      <c r="I677" s="400">
        <f t="shared" si="183"/>
        <v>592419.1</v>
      </c>
      <c r="J677" s="401">
        <f t="shared" si="184"/>
        <v>0.0545281060059948</v>
      </c>
    </row>
    <row r="678" s="344" customFormat="1" ht="24" customHeight="1" spans="1:10">
      <c r="A678" s="398">
        <v>2100402</v>
      </c>
      <c r="B678" s="399">
        <f t="shared" si="177"/>
        <v>7</v>
      </c>
      <c r="C678" s="6" t="s">
        <v>559</v>
      </c>
      <c r="D678" s="400">
        <v>1344269.35</v>
      </c>
      <c r="E678" s="400">
        <v>1602387.04</v>
      </c>
      <c r="F678" s="400">
        <v>1658987.04</v>
      </c>
      <c r="G678" s="400">
        <v>1294839.12</v>
      </c>
      <c r="H678" s="401">
        <f t="shared" si="182"/>
        <v>0.78049984043275</v>
      </c>
      <c r="I678" s="400">
        <f t="shared" si="183"/>
        <v>-49430.23</v>
      </c>
      <c r="J678" s="401">
        <f t="shared" si="184"/>
        <v>-0.0367710756776534</v>
      </c>
    </row>
    <row r="679" s="344" customFormat="1" ht="24" hidden="1" customHeight="1" spans="1:10">
      <c r="A679" s="398">
        <v>2100403</v>
      </c>
      <c r="B679" s="399">
        <f t="shared" si="177"/>
        <v>7</v>
      </c>
      <c r="C679" s="6" t="s">
        <v>560</v>
      </c>
      <c r="D679" s="400"/>
      <c r="E679" s="400"/>
      <c r="F679" s="400"/>
      <c r="G679" s="400"/>
      <c r="H679" s="401"/>
      <c r="I679" s="400"/>
      <c r="J679" s="401"/>
    </row>
    <row r="680" s="344" customFormat="1" ht="24" hidden="1" customHeight="1" spans="1:10">
      <c r="A680" s="398">
        <v>2100404</v>
      </c>
      <c r="B680" s="399">
        <f t="shared" si="177"/>
        <v>7</v>
      </c>
      <c r="C680" s="6" t="s">
        <v>561</v>
      </c>
      <c r="D680" s="400"/>
      <c r="E680" s="400"/>
      <c r="F680" s="400"/>
      <c r="G680" s="400"/>
      <c r="H680" s="401"/>
      <c r="I680" s="400"/>
      <c r="J680" s="401"/>
    </row>
    <row r="681" s="344" customFormat="1" ht="24" hidden="1" customHeight="1" spans="1:10">
      <c r="A681" s="398">
        <v>2100405</v>
      </c>
      <c r="B681" s="399">
        <f t="shared" si="177"/>
        <v>7</v>
      </c>
      <c r="C681" s="6" t="s">
        <v>562</v>
      </c>
      <c r="D681" s="400"/>
      <c r="E681" s="400"/>
      <c r="F681" s="400"/>
      <c r="G681" s="400"/>
      <c r="H681" s="401"/>
      <c r="I681" s="400"/>
      <c r="J681" s="401"/>
    </row>
    <row r="682" s="344" customFormat="1" ht="24" hidden="1" customHeight="1" spans="1:10">
      <c r="A682" s="398">
        <v>2100406</v>
      </c>
      <c r="B682" s="399">
        <f t="shared" si="177"/>
        <v>7</v>
      </c>
      <c r="C682" s="6" t="s">
        <v>563</v>
      </c>
      <c r="D682" s="400"/>
      <c r="E682" s="400"/>
      <c r="F682" s="400"/>
      <c r="G682" s="400"/>
      <c r="H682" s="401"/>
      <c r="I682" s="400"/>
      <c r="J682" s="401"/>
    </row>
    <row r="683" s="344" customFormat="1" ht="24" hidden="1" customHeight="1" spans="1:10">
      <c r="A683" s="398">
        <v>2100407</v>
      </c>
      <c r="B683" s="399">
        <f t="shared" si="177"/>
        <v>7</v>
      </c>
      <c r="C683" s="6" t="s">
        <v>564</v>
      </c>
      <c r="D683" s="400"/>
      <c r="E683" s="400"/>
      <c r="F683" s="400"/>
      <c r="G683" s="400"/>
      <c r="H683" s="401"/>
      <c r="I683" s="400"/>
      <c r="J683" s="401"/>
    </row>
    <row r="684" s="344" customFormat="1" ht="24" customHeight="1" spans="1:10">
      <c r="A684" s="398">
        <v>2100408</v>
      </c>
      <c r="B684" s="399">
        <f t="shared" si="177"/>
        <v>7</v>
      </c>
      <c r="C684" s="6" t="s">
        <v>565</v>
      </c>
      <c r="D684" s="400">
        <v>6283073.39</v>
      </c>
      <c r="E684" s="400">
        <v>123752197.93</v>
      </c>
      <c r="F684" s="400">
        <v>124888697.93</v>
      </c>
      <c r="G684" s="400">
        <v>66349880.13</v>
      </c>
      <c r="H684" s="401">
        <f t="shared" ref="H684:H689" si="186">G684/F684</f>
        <v>0.531272094510818</v>
      </c>
      <c r="I684" s="400">
        <f t="shared" si="183"/>
        <v>60066806.74</v>
      </c>
      <c r="J684" s="401">
        <f t="shared" ref="J684:J689" si="187">I684/D684</f>
        <v>9.56009949455644</v>
      </c>
    </row>
    <row r="685" s="344" customFormat="1" ht="24" customHeight="1" spans="1:10">
      <c r="A685" s="398">
        <v>2100409</v>
      </c>
      <c r="B685" s="399">
        <f t="shared" si="177"/>
        <v>7</v>
      </c>
      <c r="C685" s="6" t="s">
        <v>566</v>
      </c>
      <c r="D685" s="400">
        <v>819353.39</v>
      </c>
      <c r="E685" s="400">
        <v>2794145</v>
      </c>
      <c r="F685" s="400">
        <v>3430080</v>
      </c>
      <c r="G685" s="400">
        <v>889825</v>
      </c>
      <c r="H685" s="401">
        <f t="shared" si="186"/>
        <v>0.259418147681687</v>
      </c>
      <c r="I685" s="400">
        <f t="shared" si="183"/>
        <v>70471.61</v>
      </c>
      <c r="J685" s="401">
        <f t="shared" si="187"/>
        <v>0.086008809947073</v>
      </c>
    </row>
    <row r="686" s="344" customFormat="1" ht="24" customHeight="1" spans="1:10">
      <c r="A686" s="398">
        <v>2100410</v>
      </c>
      <c r="B686" s="399">
        <f t="shared" si="177"/>
        <v>7</v>
      </c>
      <c r="C686" s="6" t="s">
        <v>567</v>
      </c>
      <c r="D686" s="400">
        <v>29155910</v>
      </c>
      <c r="E686" s="400">
        <v>6442700</v>
      </c>
      <c r="F686" s="400">
        <v>3771855</v>
      </c>
      <c r="G686" s="400">
        <v>3647838.4</v>
      </c>
      <c r="H686" s="401">
        <f t="shared" si="186"/>
        <v>0.967120528228153</v>
      </c>
      <c r="I686" s="400">
        <f t="shared" si="183"/>
        <v>-25508071.6</v>
      </c>
      <c r="J686" s="401">
        <f t="shared" si="187"/>
        <v>-0.874885112486628</v>
      </c>
    </row>
    <row r="687" s="344" customFormat="1" ht="24" customHeight="1" spans="1:10">
      <c r="A687" s="398">
        <v>2100499</v>
      </c>
      <c r="B687" s="399">
        <f t="shared" si="177"/>
        <v>7</v>
      </c>
      <c r="C687" s="6" t="s">
        <v>568</v>
      </c>
      <c r="D687" s="400">
        <v>111882.79</v>
      </c>
      <c r="E687" s="400">
        <v>910300</v>
      </c>
      <c r="F687" s="400">
        <v>1288496.26</v>
      </c>
      <c r="G687" s="400">
        <v>537306</v>
      </c>
      <c r="H687" s="401">
        <f t="shared" si="186"/>
        <v>0.417002374535414</v>
      </c>
      <c r="I687" s="400">
        <f t="shared" si="183"/>
        <v>425423.21</v>
      </c>
      <c r="J687" s="401">
        <f t="shared" si="187"/>
        <v>3.80240079819247</v>
      </c>
    </row>
    <row r="688" s="344" customFormat="1" ht="24" customHeight="1" spans="1:10">
      <c r="A688" s="393">
        <v>21006</v>
      </c>
      <c r="B688" s="394">
        <f t="shared" si="177"/>
        <v>5</v>
      </c>
      <c r="C688" s="395" t="s">
        <v>569</v>
      </c>
      <c r="D688" s="396">
        <f t="shared" ref="D688:G688" si="188">SUM(D689:D690)</f>
        <v>100000</v>
      </c>
      <c r="E688" s="396">
        <f t="shared" si="188"/>
        <v>0</v>
      </c>
      <c r="F688" s="396">
        <f t="shared" si="188"/>
        <v>0</v>
      </c>
      <c r="G688" s="396">
        <f t="shared" si="188"/>
        <v>0</v>
      </c>
      <c r="H688" s="397"/>
      <c r="I688" s="396">
        <f t="shared" si="183"/>
        <v>-100000</v>
      </c>
      <c r="J688" s="397">
        <f t="shared" si="187"/>
        <v>-1</v>
      </c>
    </row>
    <row r="689" s="344" customFormat="1" ht="24" customHeight="1" spans="1:10">
      <c r="A689" s="398">
        <v>2100601</v>
      </c>
      <c r="B689" s="399">
        <f t="shared" si="177"/>
        <v>7</v>
      </c>
      <c r="C689" s="6" t="s">
        <v>570</v>
      </c>
      <c r="D689" s="400">
        <v>100000</v>
      </c>
      <c r="E689" s="400"/>
      <c r="F689" s="400"/>
      <c r="G689" s="400">
        <v>0</v>
      </c>
      <c r="H689" s="401"/>
      <c r="I689" s="400">
        <f t="shared" si="183"/>
        <v>-100000</v>
      </c>
      <c r="J689" s="401">
        <f t="shared" si="187"/>
        <v>-1</v>
      </c>
    </row>
    <row r="690" s="344" customFormat="1" ht="24" hidden="1" customHeight="1" spans="1:10">
      <c r="A690" s="398">
        <v>2100699</v>
      </c>
      <c r="B690" s="399">
        <f t="shared" si="177"/>
        <v>7</v>
      </c>
      <c r="C690" s="6" t="s">
        <v>571</v>
      </c>
      <c r="D690" s="400"/>
      <c r="E690" s="400"/>
      <c r="F690" s="400"/>
      <c r="G690" s="400"/>
      <c r="H690" s="401"/>
      <c r="I690" s="400"/>
      <c r="J690" s="401"/>
    </row>
    <row r="691" s="344" customFormat="1" ht="24" customHeight="1" spans="1:10">
      <c r="A691" s="393">
        <v>21007</v>
      </c>
      <c r="B691" s="394">
        <f t="shared" si="177"/>
        <v>5</v>
      </c>
      <c r="C691" s="395" t="s">
        <v>572</v>
      </c>
      <c r="D691" s="396">
        <f t="shared" ref="D691:G691" si="189">SUM(D692:D694)</f>
        <v>44730506.91</v>
      </c>
      <c r="E691" s="396">
        <f t="shared" si="189"/>
        <v>29588406.62</v>
      </c>
      <c r="F691" s="396">
        <f t="shared" si="189"/>
        <v>47085355.57</v>
      </c>
      <c r="G691" s="396">
        <f t="shared" si="189"/>
        <v>46879387.88</v>
      </c>
      <c r="H691" s="397">
        <f t="shared" ref="H691:H698" si="190">G691/F691</f>
        <v>0.995625652870056</v>
      </c>
      <c r="I691" s="396">
        <f t="shared" si="183"/>
        <v>2148880.97000001</v>
      </c>
      <c r="J691" s="397">
        <f t="shared" ref="J691:J698" si="191">I691/D691</f>
        <v>0.0480406129607174</v>
      </c>
    </row>
    <row r="692" s="344" customFormat="1" ht="24" customHeight="1" spans="1:10">
      <c r="A692" s="398">
        <v>2100716</v>
      </c>
      <c r="B692" s="399">
        <f t="shared" si="177"/>
        <v>7</v>
      </c>
      <c r="C692" s="6" t="s">
        <v>573</v>
      </c>
      <c r="D692" s="400">
        <v>986202.9</v>
      </c>
      <c r="E692" s="400"/>
      <c r="F692" s="400">
        <v>840956</v>
      </c>
      <c r="G692" s="400">
        <v>775224.28</v>
      </c>
      <c r="H692" s="401">
        <f t="shared" si="190"/>
        <v>0.921836909422134</v>
      </c>
      <c r="I692" s="400">
        <f t="shared" si="183"/>
        <v>-210978.62</v>
      </c>
      <c r="J692" s="401">
        <f t="shared" si="191"/>
        <v>-0.213930236871135</v>
      </c>
    </row>
    <row r="693" s="344" customFormat="1" ht="24" customHeight="1" spans="1:10">
      <c r="A693" s="398">
        <v>2100717</v>
      </c>
      <c r="B693" s="399">
        <f t="shared" si="177"/>
        <v>7</v>
      </c>
      <c r="C693" s="6" t="s">
        <v>574</v>
      </c>
      <c r="D693" s="400">
        <v>17083287.88</v>
      </c>
      <c r="E693" s="400">
        <v>28520520.09</v>
      </c>
      <c r="F693" s="400">
        <v>33971353.58</v>
      </c>
      <c r="G693" s="400">
        <v>30364433.49</v>
      </c>
      <c r="H693" s="401">
        <f t="shared" si="190"/>
        <v>0.893824657839848</v>
      </c>
      <c r="I693" s="400">
        <f t="shared" si="183"/>
        <v>13281145.61</v>
      </c>
      <c r="J693" s="401">
        <f t="shared" si="191"/>
        <v>0.777434982264082</v>
      </c>
    </row>
    <row r="694" s="344" customFormat="1" ht="24" customHeight="1" spans="1:10">
      <c r="A694" s="398">
        <v>2100799</v>
      </c>
      <c r="B694" s="399">
        <f t="shared" si="177"/>
        <v>7</v>
      </c>
      <c r="C694" s="6" t="s">
        <v>575</v>
      </c>
      <c r="D694" s="400">
        <v>26661016.13</v>
      </c>
      <c r="E694" s="400">
        <v>1067886.53</v>
      </c>
      <c r="F694" s="400">
        <v>12273045.99</v>
      </c>
      <c r="G694" s="400">
        <v>15739730.11</v>
      </c>
      <c r="H694" s="401">
        <f t="shared" si="190"/>
        <v>1.28246322248158</v>
      </c>
      <c r="I694" s="400">
        <f t="shared" si="183"/>
        <v>-10921286.02</v>
      </c>
      <c r="J694" s="401">
        <f t="shared" si="191"/>
        <v>-0.409635025414915</v>
      </c>
    </row>
    <row r="695" s="344" customFormat="1" ht="24" customHeight="1" spans="1:10">
      <c r="A695" s="393">
        <v>21011</v>
      </c>
      <c r="B695" s="394">
        <f t="shared" si="177"/>
        <v>5</v>
      </c>
      <c r="C695" s="395" t="s">
        <v>576</v>
      </c>
      <c r="D695" s="396">
        <f t="shared" ref="D695:G695" si="192">SUM(D696:D699)</f>
        <v>88733604.92</v>
      </c>
      <c r="E695" s="396">
        <f t="shared" si="192"/>
        <v>80697391.89</v>
      </c>
      <c r="F695" s="396">
        <f t="shared" si="192"/>
        <v>62791383.06</v>
      </c>
      <c r="G695" s="396">
        <f t="shared" si="192"/>
        <v>49843159.79</v>
      </c>
      <c r="H695" s="397">
        <f t="shared" si="190"/>
        <v>0.793789806196379</v>
      </c>
      <c r="I695" s="396">
        <f t="shared" si="183"/>
        <v>-38890445.13</v>
      </c>
      <c r="J695" s="397">
        <f t="shared" si="191"/>
        <v>-0.438283164141282</v>
      </c>
    </row>
    <row r="696" s="344" customFormat="1" ht="24" customHeight="1" spans="1:10">
      <c r="A696" s="398">
        <v>2101101</v>
      </c>
      <c r="B696" s="399">
        <f t="shared" si="177"/>
        <v>7</v>
      </c>
      <c r="C696" s="6" t="s">
        <v>577</v>
      </c>
      <c r="D696" s="400">
        <v>6385513.88</v>
      </c>
      <c r="E696" s="400">
        <v>6894275.21</v>
      </c>
      <c r="F696" s="400">
        <v>7315636.61</v>
      </c>
      <c r="G696" s="400">
        <v>6871574.47</v>
      </c>
      <c r="H696" s="401">
        <f t="shared" si="190"/>
        <v>0.939299590223905</v>
      </c>
      <c r="I696" s="400">
        <f t="shared" si="183"/>
        <v>486060.59</v>
      </c>
      <c r="J696" s="401">
        <f t="shared" si="191"/>
        <v>0.0761192598018438</v>
      </c>
    </row>
    <row r="697" s="344" customFormat="1" ht="24" customHeight="1" spans="1:10">
      <c r="A697" s="398">
        <v>2101102</v>
      </c>
      <c r="B697" s="399">
        <f t="shared" si="177"/>
        <v>7</v>
      </c>
      <c r="C697" s="6" t="s">
        <v>578</v>
      </c>
      <c r="D697" s="400">
        <v>41874266.12</v>
      </c>
      <c r="E697" s="400">
        <v>49405814.57</v>
      </c>
      <c r="F697" s="400">
        <v>49658504.63</v>
      </c>
      <c r="G697" s="400">
        <v>42610765.21</v>
      </c>
      <c r="H697" s="401">
        <f t="shared" si="190"/>
        <v>0.858075883023222</v>
      </c>
      <c r="I697" s="400">
        <f t="shared" si="183"/>
        <v>736499.090000004</v>
      </c>
      <c r="J697" s="401">
        <f t="shared" si="191"/>
        <v>0.0175883462145797</v>
      </c>
    </row>
    <row r="698" s="344" customFormat="1" ht="24" customHeight="1" spans="1:10">
      <c r="A698" s="398">
        <v>2101103</v>
      </c>
      <c r="B698" s="399">
        <f t="shared" si="177"/>
        <v>7</v>
      </c>
      <c r="C698" s="6" t="s">
        <v>579</v>
      </c>
      <c r="D698" s="400">
        <v>40473824.92</v>
      </c>
      <c r="E698" s="400">
        <v>24397302.11</v>
      </c>
      <c r="F698" s="400">
        <v>5817241.82</v>
      </c>
      <c r="G698" s="400">
        <v>360820.11</v>
      </c>
      <c r="H698" s="401">
        <f t="shared" si="190"/>
        <v>0.0620259774588501</v>
      </c>
      <c r="I698" s="400">
        <f t="shared" si="183"/>
        <v>-40113004.81</v>
      </c>
      <c r="J698" s="401">
        <f t="shared" si="191"/>
        <v>-0.991085099796889</v>
      </c>
    </row>
    <row r="699" s="344" customFormat="1" ht="24" hidden="1" customHeight="1" spans="1:10">
      <c r="A699" s="398">
        <v>2101199</v>
      </c>
      <c r="B699" s="399">
        <f t="shared" si="177"/>
        <v>7</v>
      </c>
      <c r="C699" s="6" t="s">
        <v>580</v>
      </c>
      <c r="D699" s="400"/>
      <c r="E699" s="400"/>
      <c r="F699" s="400"/>
      <c r="G699" s="400"/>
      <c r="H699" s="401"/>
      <c r="I699" s="400"/>
      <c r="J699" s="401"/>
    </row>
    <row r="700" s="344" customFormat="1" ht="24" customHeight="1" spans="1:10">
      <c r="A700" s="393">
        <v>21012</v>
      </c>
      <c r="B700" s="394">
        <f t="shared" si="177"/>
        <v>5</v>
      </c>
      <c r="C700" s="395" t="s">
        <v>581</v>
      </c>
      <c r="D700" s="396">
        <f t="shared" ref="D700:G700" si="193">SUM(D701:D703)</f>
        <v>425997.75</v>
      </c>
      <c r="E700" s="396">
        <f t="shared" si="193"/>
        <v>8615604.95</v>
      </c>
      <c r="F700" s="396">
        <f t="shared" si="193"/>
        <v>5509338.8</v>
      </c>
      <c r="G700" s="396">
        <f t="shared" si="193"/>
        <v>5504735</v>
      </c>
      <c r="H700" s="397">
        <f t="shared" ref="H700:H705" si="194">G700/F700</f>
        <v>0.99916436433352</v>
      </c>
      <c r="I700" s="396">
        <f t="shared" si="183"/>
        <v>5078737.25</v>
      </c>
      <c r="J700" s="397">
        <f t="shared" ref="J700:J705" si="195">I700/D700</f>
        <v>11.9219813954416</v>
      </c>
    </row>
    <row r="701" s="344" customFormat="1" ht="24" hidden="1" customHeight="1" spans="1:10">
      <c r="A701" s="398">
        <v>2101201</v>
      </c>
      <c r="B701" s="399">
        <f t="shared" si="177"/>
        <v>7</v>
      </c>
      <c r="C701" s="6" t="s">
        <v>582</v>
      </c>
      <c r="D701" s="400"/>
      <c r="E701" s="400"/>
      <c r="F701" s="400"/>
      <c r="G701" s="400"/>
      <c r="H701" s="401"/>
      <c r="I701" s="400"/>
      <c r="J701" s="401"/>
    </row>
    <row r="702" s="344" customFormat="1" ht="24" customHeight="1" spans="1:10">
      <c r="A702" s="398">
        <v>2101202</v>
      </c>
      <c r="B702" s="399">
        <f t="shared" si="177"/>
        <v>7</v>
      </c>
      <c r="C702" s="6" t="s">
        <v>583</v>
      </c>
      <c r="D702" s="400">
        <v>425997.75</v>
      </c>
      <c r="E702" s="400">
        <v>8615604.95</v>
      </c>
      <c r="F702" s="400">
        <v>5509338.8</v>
      </c>
      <c r="G702" s="400">
        <v>5504735</v>
      </c>
      <c r="H702" s="401">
        <f t="shared" si="194"/>
        <v>0.99916436433352</v>
      </c>
      <c r="I702" s="400">
        <f t="shared" si="183"/>
        <v>5078737.25</v>
      </c>
      <c r="J702" s="401">
        <f t="shared" si="195"/>
        <v>11.9219813954416</v>
      </c>
    </row>
    <row r="703" s="344" customFormat="1" ht="24" hidden="1" customHeight="1" spans="1:10">
      <c r="A703" s="398">
        <v>2101299</v>
      </c>
      <c r="B703" s="399">
        <f t="shared" si="177"/>
        <v>7</v>
      </c>
      <c r="C703" s="6" t="s">
        <v>584</v>
      </c>
      <c r="D703" s="400"/>
      <c r="E703" s="400"/>
      <c r="F703" s="400"/>
      <c r="G703" s="400"/>
      <c r="H703" s="401"/>
      <c r="I703" s="400"/>
      <c r="J703" s="401"/>
    </row>
    <row r="704" s="344" customFormat="1" ht="24" customHeight="1" spans="1:10">
      <c r="A704" s="393">
        <v>21013</v>
      </c>
      <c r="B704" s="394">
        <f t="shared" si="177"/>
        <v>5</v>
      </c>
      <c r="C704" s="395" t="s">
        <v>585</v>
      </c>
      <c r="D704" s="396">
        <f t="shared" ref="D704:G704" si="196">SUM(D705:D707)</f>
        <v>5073243.5</v>
      </c>
      <c r="E704" s="396">
        <f t="shared" si="196"/>
        <v>40651892.01</v>
      </c>
      <c r="F704" s="396">
        <f t="shared" si="196"/>
        <v>42335176.27</v>
      </c>
      <c r="G704" s="396">
        <f t="shared" si="196"/>
        <v>41901892.01</v>
      </c>
      <c r="H704" s="397">
        <f t="shared" si="194"/>
        <v>0.989765384293273</v>
      </c>
      <c r="I704" s="396">
        <f t="shared" si="183"/>
        <v>36828648.51</v>
      </c>
      <c r="J704" s="397">
        <f t="shared" si="195"/>
        <v>7.25938908905121</v>
      </c>
    </row>
    <row r="705" s="344" customFormat="1" ht="24" customHeight="1" spans="1:10">
      <c r="A705" s="398">
        <v>2101301</v>
      </c>
      <c r="B705" s="399">
        <f t="shared" si="177"/>
        <v>7</v>
      </c>
      <c r="C705" s="6" t="s">
        <v>586</v>
      </c>
      <c r="D705" s="400">
        <v>5073243.5</v>
      </c>
      <c r="E705" s="400">
        <v>40651892.01</v>
      </c>
      <c r="F705" s="400">
        <v>42335176.27</v>
      </c>
      <c r="G705" s="400">
        <v>41901892.01</v>
      </c>
      <c r="H705" s="401">
        <f t="shared" si="194"/>
        <v>0.989765384293273</v>
      </c>
      <c r="I705" s="400">
        <f t="shared" si="183"/>
        <v>36828648.51</v>
      </c>
      <c r="J705" s="401">
        <f t="shared" si="195"/>
        <v>7.25938908905121</v>
      </c>
    </row>
    <row r="706" s="344" customFormat="1" ht="24" hidden="1" customHeight="1" spans="1:10">
      <c r="A706" s="398">
        <v>2101302</v>
      </c>
      <c r="B706" s="399">
        <f t="shared" si="177"/>
        <v>7</v>
      </c>
      <c r="C706" s="6" t="s">
        <v>587</v>
      </c>
      <c r="D706" s="400"/>
      <c r="E706" s="400"/>
      <c r="F706" s="400"/>
      <c r="G706" s="400"/>
      <c r="H706" s="401"/>
      <c r="I706" s="400"/>
      <c r="J706" s="401"/>
    </row>
    <row r="707" s="344" customFormat="1" ht="24" hidden="1" customHeight="1" spans="1:10">
      <c r="A707" s="398">
        <v>2101399</v>
      </c>
      <c r="B707" s="399">
        <f t="shared" si="177"/>
        <v>7</v>
      </c>
      <c r="C707" s="6" t="s">
        <v>588</v>
      </c>
      <c r="D707" s="400"/>
      <c r="E707" s="400"/>
      <c r="F707" s="400"/>
      <c r="G707" s="400"/>
      <c r="H707" s="401"/>
      <c r="I707" s="400"/>
      <c r="J707" s="401"/>
    </row>
    <row r="708" s="344" customFormat="1" ht="24" customHeight="1" spans="1:10">
      <c r="A708" s="393">
        <v>21014</v>
      </c>
      <c r="B708" s="394">
        <f t="shared" si="177"/>
        <v>5</v>
      </c>
      <c r="C708" s="395" t="s">
        <v>589</v>
      </c>
      <c r="D708" s="396">
        <f t="shared" ref="D708:G708" si="197">SUM(D709:D710)</f>
        <v>0</v>
      </c>
      <c r="E708" s="396">
        <f t="shared" si="197"/>
        <v>83800</v>
      </c>
      <c r="F708" s="396">
        <f t="shared" si="197"/>
        <v>140800</v>
      </c>
      <c r="G708" s="396">
        <f t="shared" si="197"/>
        <v>83800</v>
      </c>
      <c r="H708" s="397">
        <f>G708/F708</f>
        <v>0.595170454545455</v>
      </c>
      <c r="I708" s="396">
        <f t="shared" si="183"/>
        <v>83800</v>
      </c>
      <c r="J708" s="397" t="e">
        <f t="shared" ref="J708:J713" si="198">I708/D708</f>
        <v>#DIV/0!</v>
      </c>
    </row>
    <row r="709" s="344" customFormat="1" ht="24" customHeight="1" spans="1:10">
      <c r="A709" s="398">
        <v>2101401</v>
      </c>
      <c r="B709" s="399">
        <f t="shared" si="177"/>
        <v>7</v>
      </c>
      <c r="C709" s="6" t="s">
        <v>590</v>
      </c>
      <c r="D709" s="400"/>
      <c r="E709" s="400">
        <v>83800</v>
      </c>
      <c r="F709" s="400">
        <v>140800</v>
      </c>
      <c r="G709" s="400">
        <v>83800</v>
      </c>
      <c r="H709" s="401">
        <f>G709/F709</f>
        <v>0.595170454545455</v>
      </c>
      <c r="I709" s="400">
        <f t="shared" si="183"/>
        <v>83800</v>
      </c>
      <c r="J709" s="401" t="e">
        <f t="shared" si="198"/>
        <v>#DIV/0!</v>
      </c>
    </row>
    <row r="710" s="344" customFormat="1" ht="24" hidden="1" customHeight="1" spans="1:10">
      <c r="A710" s="398">
        <v>2101499</v>
      </c>
      <c r="B710" s="399">
        <f t="shared" si="177"/>
        <v>7</v>
      </c>
      <c r="C710" s="6" t="s">
        <v>591</v>
      </c>
      <c r="D710" s="400"/>
      <c r="E710" s="400"/>
      <c r="F710" s="400"/>
      <c r="G710" s="400"/>
      <c r="H710" s="401"/>
      <c r="I710" s="400"/>
      <c r="J710" s="401"/>
    </row>
    <row r="711" s="344" customFormat="1" ht="24" customHeight="1" spans="1:10">
      <c r="A711" s="393">
        <v>21015</v>
      </c>
      <c r="B711" s="394">
        <f t="shared" si="177"/>
        <v>5</v>
      </c>
      <c r="C711" s="395" t="s">
        <v>592</v>
      </c>
      <c r="D711" s="396">
        <f t="shared" ref="D711:G711" si="199">SUM(D712:D719)</f>
        <v>1001767.46</v>
      </c>
      <c r="E711" s="396">
        <f t="shared" si="199"/>
        <v>875372.45</v>
      </c>
      <c r="F711" s="396">
        <f t="shared" si="199"/>
        <v>1016972.45</v>
      </c>
      <c r="G711" s="396">
        <f t="shared" si="199"/>
        <v>1148954.65</v>
      </c>
      <c r="H711" s="397">
        <f t="shared" ref="H711:H713" si="200">G711/F711</f>
        <v>1.12977952352593</v>
      </c>
      <c r="I711" s="396">
        <f t="shared" si="183"/>
        <v>147187.19</v>
      </c>
      <c r="J711" s="397">
        <f t="shared" si="198"/>
        <v>0.146927501518167</v>
      </c>
    </row>
    <row r="712" s="344" customFormat="1" ht="24" customHeight="1" spans="1:10">
      <c r="A712" s="398">
        <v>2101501</v>
      </c>
      <c r="B712" s="399">
        <f t="shared" si="177"/>
        <v>7</v>
      </c>
      <c r="C712" s="6" t="s">
        <v>414</v>
      </c>
      <c r="D712" s="400">
        <v>842217.46</v>
      </c>
      <c r="E712" s="400">
        <v>875372.45</v>
      </c>
      <c r="F712" s="400">
        <v>856972.45</v>
      </c>
      <c r="G712" s="400">
        <v>982966.65</v>
      </c>
      <c r="H712" s="401">
        <f t="shared" si="200"/>
        <v>1.14702246262409</v>
      </c>
      <c r="I712" s="400">
        <f t="shared" si="183"/>
        <v>140749.19</v>
      </c>
      <c r="J712" s="401">
        <f t="shared" si="198"/>
        <v>0.167117397447448</v>
      </c>
    </row>
    <row r="713" s="344" customFormat="1" ht="24" customHeight="1" spans="1:10">
      <c r="A713" s="398">
        <v>2101502</v>
      </c>
      <c r="B713" s="399">
        <f>LEN(A713)</f>
        <v>7</v>
      </c>
      <c r="C713" s="6" t="s">
        <v>415</v>
      </c>
      <c r="D713" s="400">
        <v>130000</v>
      </c>
      <c r="E713" s="400"/>
      <c r="F713" s="400"/>
      <c r="G713" s="400">
        <v>0</v>
      </c>
      <c r="H713" s="401"/>
      <c r="I713" s="400">
        <f t="shared" si="183"/>
        <v>-130000</v>
      </c>
      <c r="J713" s="401">
        <f t="shared" si="198"/>
        <v>-1</v>
      </c>
    </row>
    <row r="714" s="344" customFormat="1" ht="24" hidden="1" customHeight="1" spans="1:10">
      <c r="A714" s="398">
        <v>2101503</v>
      </c>
      <c r="B714" s="399">
        <f>LEN(A714)</f>
        <v>7</v>
      </c>
      <c r="C714" s="6" t="s">
        <v>416</v>
      </c>
      <c r="D714" s="400"/>
      <c r="E714" s="400"/>
      <c r="F714" s="400"/>
      <c r="G714" s="400"/>
      <c r="H714" s="401"/>
      <c r="I714" s="400"/>
      <c r="J714" s="401"/>
    </row>
    <row r="715" s="344" customFormat="1" ht="24" customHeight="1" spans="1:10">
      <c r="A715" s="398">
        <v>2101504</v>
      </c>
      <c r="B715" s="399">
        <f>LEN(A715)</f>
        <v>7</v>
      </c>
      <c r="C715" s="6" t="s">
        <v>593</v>
      </c>
      <c r="D715" s="400"/>
      <c r="E715" s="400"/>
      <c r="F715" s="400">
        <v>29800</v>
      </c>
      <c r="G715" s="400">
        <v>29800</v>
      </c>
      <c r="H715" s="401">
        <f>G715/F715</f>
        <v>1</v>
      </c>
      <c r="I715" s="400">
        <f t="shared" si="183"/>
        <v>29800</v>
      </c>
      <c r="J715" s="401"/>
    </row>
    <row r="716" s="344" customFormat="1" ht="24" hidden="1" customHeight="1" spans="1:10">
      <c r="A716" s="398">
        <v>2101505</v>
      </c>
      <c r="B716" s="399">
        <f>LEN(A716)</f>
        <v>7</v>
      </c>
      <c r="C716" s="6" t="s">
        <v>594</v>
      </c>
      <c r="D716" s="400"/>
      <c r="E716" s="400"/>
      <c r="F716" s="400"/>
      <c r="G716" s="400"/>
      <c r="H716" s="401"/>
      <c r="I716" s="400"/>
      <c r="J716" s="401"/>
    </row>
    <row r="717" s="344" customFormat="1" ht="24" customHeight="1" spans="1:10">
      <c r="A717" s="398">
        <v>2101506</v>
      </c>
      <c r="B717" s="399">
        <f t="shared" ref="B717:B727" si="201">LEN(A717)</f>
        <v>7</v>
      </c>
      <c r="C717" s="6" t="s">
        <v>595</v>
      </c>
      <c r="D717" s="400"/>
      <c r="E717" s="400"/>
      <c r="F717" s="400">
        <v>61600</v>
      </c>
      <c r="G717" s="400">
        <v>61600</v>
      </c>
      <c r="H717" s="401">
        <f>G717/F717</f>
        <v>1</v>
      </c>
      <c r="I717" s="400">
        <f t="shared" si="183"/>
        <v>61600</v>
      </c>
      <c r="J717" s="401"/>
    </row>
    <row r="718" s="344" customFormat="1" ht="24" hidden="1" customHeight="1" spans="1:10">
      <c r="A718" s="398">
        <v>2101550</v>
      </c>
      <c r="B718" s="399">
        <f t="shared" si="201"/>
        <v>7</v>
      </c>
      <c r="C718" s="6" t="s">
        <v>528</v>
      </c>
      <c r="D718" s="400"/>
      <c r="E718" s="400"/>
      <c r="F718" s="400"/>
      <c r="G718" s="400"/>
      <c r="H718" s="401"/>
      <c r="I718" s="400"/>
      <c r="J718" s="401"/>
    </row>
    <row r="719" s="344" customFormat="1" ht="24" customHeight="1" spans="1:10">
      <c r="A719" s="398">
        <v>2101599</v>
      </c>
      <c r="B719" s="399">
        <f t="shared" si="201"/>
        <v>7</v>
      </c>
      <c r="C719" s="6" t="s">
        <v>596</v>
      </c>
      <c r="D719" s="400">
        <v>29550</v>
      </c>
      <c r="E719" s="400"/>
      <c r="F719" s="400">
        <v>68600</v>
      </c>
      <c r="G719" s="400">
        <v>74588</v>
      </c>
      <c r="H719" s="401">
        <f t="shared" ref="H719:H722" si="202">G719/F719</f>
        <v>1.08728862973761</v>
      </c>
      <c r="I719" s="400">
        <f t="shared" si="183"/>
        <v>45038</v>
      </c>
      <c r="J719" s="401">
        <f t="shared" ref="J719:J722" si="203">I719/D719</f>
        <v>1.52412859560068</v>
      </c>
    </row>
    <row r="720" s="344" customFormat="1" ht="24" customHeight="1" spans="1:10">
      <c r="A720" s="393">
        <v>21016</v>
      </c>
      <c r="B720" s="394">
        <f t="shared" si="201"/>
        <v>5</v>
      </c>
      <c r="C720" s="395" t="s">
        <v>597</v>
      </c>
      <c r="D720" s="396">
        <f t="shared" ref="D720:G720" si="204">D721</f>
        <v>49591.9</v>
      </c>
      <c r="E720" s="396">
        <f t="shared" si="204"/>
        <v>0</v>
      </c>
      <c r="F720" s="396">
        <f t="shared" si="204"/>
        <v>0</v>
      </c>
      <c r="G720" s="396">
        <f t="shared" si="204"/>
        <v>0</v>
      </c>
      <c r="H720" s="397"/>
      <c r="I720" s="396">
        <f t="shared" si="183"/>
        <v>-49591.9</v>
      </c>
      <c r="J720" s="397">
        <f t="shared" si="203"/>
        <v>-1</v>
      </c>
    </row>
    <row r="721" s="344" customFormat="1" ht="24" hidden="1" customHeight="1" spans="1:10">
      <c r="A721" s="398">
        <v>2101601</v>
      </c>
      <c r="B721" s="399">
        <f t="shared" si="201"/>
        <v>7</v>
      </c>
      <c r="C721" s="6" t="s">
        <v>598</v>
      </c>
      <c r="D721" s="400">
        <v>49591.9</v>
      </c>
      <c r="E721" s="400"/>
      <c r="F721" s="400"/>
      <c r="G721" s="400"/>
      <c r="H721" s="401"/>
      <c r="I721" s="400">
        <f t="shared" si="183"/>
        <v>-49591.9</v>
      </c>
      <c r="J721" s="401">
        <f t="shared" si="203"/>
        <v>-1</v>
      </c>
    </row>
    <row r="722" s="344" customFormat="1" ht="24" customHeight="1" spans="1:10">
      <c r="A722" s="393">
        <v>21017</v>
      </c>
      <c r="B722" s="394">
        <f t="shared" si="201"/>
        <v>5</v>
      </c>
      <c r="C722" s="395" t="s">
        <v>599</v>
      </c>
      <c r="D722" s="396">
        <f t="shared" ref="D722:G722" si="205">SUM(D723:D727)</f>
        <v>0</v>
      </c>
      <c r="E722" s="396">
        <f t="shared" si="205"/>
        <v>500000</v>
      </c>
      <c r="F722" s="396">
        <f t="shared" si="205"/>
        <v>100000</v>
      </c>
      <c r="G722" s="396">
        <f t="shared" si="205"/>
        <v>100000</v>
      </c>
      <c r="H722" s="397">
        <f t="shared" si="202"/>
        <v>1</v>
      </c>
      <c r="I722" s="396">
        <f t="shared" si="183"/>
        <v>100000</v>
      </c>
      <c r="J722" s="397"/>
    </row>
    <row r="723" s="344" customFormat="1" ht="24" hidden="1" customHeight="1" spans="1:10">
      <c r="A723" s="398" t="s">
        <v>600</v>
      </c>
      <c r="B723" s="399">
        <f t="shared" si="201"/>
        <v>7</v>
      </c>
      <c r="C723" s="6" t="s">
        <v>57</v>
      </c>
      <c r="D723" s="400"/>
      <c r="E723" s="400"/>
      <c r="F723" s="400"/>
      <c r="G723" s="400"/>
      <c r="H723" s="401"/>
      <c r="I723" s="400"/>
      <c r="J723" s="401"/>
    </row>
    <row r="724" s="344" customFormat="1" ht="24" hidden="1" customHeight="1" spans="1:10">
      <c r="A724" s="398" t="s">
        <v>601</v>
      </c>
      <c r="B724" s="399">
        <f t="shared" si="201"/>
        <v>7</v>
      </c>
      <c r="C724" s="6" t="s">
        <v>58</v>
      </c>
      <c r="D724" s="400"/>
      <c r="E724" s="400"/>
      <c r="F724" s="400"/>
      <c r="G724" s="400"/>
      <c r="H724" s="401"/>
      <c r="I724" s="400"/>
      <c r="J724" s="401"/>
    </row>
    <row r="725" s="344" customFormat="1" ht="24" hidden="1" customHeight="1" spans="1:10">
      <c r="A725" s="398" t="s">
        <v>602</v>
      </c>
      <c r="B725" s="399">
        <f t="shared" si="201"/>
        <v>7</v>
      </c>
      <c r="C725" s="6" t="s">
        <v>59</v>
      </c>
      <c r="D725" s="400"/>
      <c r="E725" s="400"/>
      <c r="F725" s="400"/>
      <c r="G725" s="400"/>
      <c r="H725" s="401"/>
      <c r="I725" s="400"/>
      <c r="J725" s="401"/>
    </row>
    <row r="726" s="344" customFormat="1" ht="24" customHeight="1" spans="1:10">
      <c r="A726" s="398">
        <v>2101704</v>
      </c>
      <c r="B726" s="399">
        <f t="shared" si="201"/>
        <v>7</v>
      </c>
      <c r="C726" s="6" t="s">
        <v>570</v>
      </c>
      <c r="D726" s="400"/>
      <c r="E726" s="400">
        <v>400000</v>
      </c>
      <c r="F726" s="400"/>
      <c r="G726" s="400">
        <v>0</v>
      </c>
      <c r="H726" s="401"/>
      <c r="I726" s="400"/>
      <c r="J726" s="401"/>
    </row>
    <row r="727" s="344" customFormat="1" ht="24" customHeight="1" spans="1:10">
      <c r="A727" s="398">
        <v>2101799</v>
      </c>
      <c r="B727" s="399">
        <f t="shared" si="201"/>
        <v>7</v>
      </c>
      <c r="C727" s="6" t="s">
        <v>603</v>
      </c>
      <c r="D727" s="400">
        <v>0</v>
      </c>
      <c r="E727" s="400">
        <v>100000</v>
      </c>
      <c r="F727" s="400">
        <v>100000</v>
      </c>
      <c r="G727" s="400">
        <v>100000</v>
      </c>
      <c r="H727" s="401">
        <f>G727/F727</f>
        <v>1</v>
      </c>
      <c r="I727" s="400">
        <f t="shared" ref="I727:I732" si="206">G727-D727</f>
        <v>100000</v>
      </c>
      <c r="J727" s="401"/>
    </row>
    <row r="728" s="344" customFormat="1" ht="24" customHeight="1" spans="1:10">
      <c r="A728" s="393">
        <v>21099</v>
      </c>
      <c r="B728" s="394">
        <f t="shared" ref="B728:B782" si="207">LEN(A728)</f>
        <v>5</v>
      </c>
      <c r="C728" s="395" t="s">
        <v>604</v>
      </c>
      <c r="D728" s="396">
        <f t="shared" ref="D728:G728" si="208">D729</f>
        <v>134479.89</v>
      </c>
      <c r="E728" s="396">
        <f t="shared" si="208"/>
        <v>1007715.11</v>
      </c>
      <c r="F728" s="396">
        <f t="shared" si="208"/>
        <v>1121915.11</v>
      </c>
      <c r="G728" s="396">
        <f t="shared" si="208"/>
        <v>14508.78</v>
      </c>
      <c r="H728" s="397">
        <f t="shared" ref="H728:H731" si="209">G728/F728</f>
        <v>0.0129321549114353</v>
      </c>
      <c r="I728" s="396">
        <f t="shared" si="206"/>
        <v>-119971.11</v>
      </c>
      <c r="J728" s="397">
        <f t="shared" ref="J727:J732" si="210">I728/D728</f>
        <v>-0.892111898663808</v>
      </c>
    </row>
    <row r="729" s="344" customFormat="1" ht="24" customHeight="1" spans="1:10">
      <c r="A729" s="398">
        <v>2109999</v>
      </c>
      <c r="B729" s="399">
        <f t="shared" si="207"/>
        <v>7</v>
      </c>
      <c r="C729" s="6" t="s">
        <v>605</v>
      </c>
      <c r="D729" s="400">
        <v>134479.89</v>
      </c>
      <c r="E729" s="400">
        <v>1007715.11</v>
      </c>
      <c r="F729" s="400">
        <v>1121915.11</v>
      </c>
      <c r="G729" s="400">
        <v>14508.78</v>
      </c>
      <c r="H729" s="401">
        <f t="shared" si="209"/>
        <v>0.0129321549114353</v>
      </c>
      <c r="I729" s="400">
        <f t="shared" si="206"/>
        <v>-119971.11</v>
      </c>
      <c r="J729" s="401">
        <f t="shared" si="210"/>
        <v>-0.892111898663808</v>
      </c>
    </row>
    <row r="730" s="344" customFormat="1" ht="24" customHeight="1" spans="1:10">
      <c r="A730" s="387">
        <v>211</v>
      </c>
      <c r="B730" s="388">
        <f t="shared" si="207"/>
        <v>3</v>
      </c>
      <c r="C730" s="420" t="s">
        <v>606</v>
      </c>
      <c r="D730" s="421">
        <f t="shared" ref="D730:G730" si="211">D731+D741+D745+D754+D761+D768+D774+D777+D780+D782+D784+D790+D792+D794+D805</f>
        <v>1571552.58</v>
      </c>
      <c r="E730" s="421">
        <f t="shared" si="211"/>
        <v>9579693.89</v>
      </c>
      <c r="F730" s="421">
        <f t="shared" si="211"/>
        <v>19004060.23</v>
      </c>
      <c r="G730" s="421">
        <f t="shared" si="211"/>
        <v>5345938.81</v>
      </c>
      <c r="H730" s="392">
        <f t="shared" si="209"/>
        <v>0.281305086665682</v>
      </c>
      <c r="I730" s="421">
        <f t="shared" si="206"/>
        <v>3774386.23</v>
      </c>
      <c r="J730" s="392">
        <f t="shared" si="210"/>
        <v>2.40169261788237</v>
      </c>
    </row>
    <row r="731" s="344" customFormat="1" ht="24" customHeight="1" spans="1:10">
      <c r="A731" s="393">
        <v>21101</v>
      </c>
      <c r="B731" s="394">
        <f t="shared" si="207"/>
        <v>5</v>
      </c>
      <c r="C731" s="395" t="s">
        <v>607</v>
      </c>
      <c r="D731" s="396">
        <f>SUM(D732:D740)</f>
        <v>93718.2</v>
      </c>
      <c r="E731" s="396"/>
      <c r="F731" s="396"/>
      <c r="G731" s="396">
        <f>SUM(G732:G740)</f>
        <v>0</v>
      </c>
      <c r="H731" s="397"/>
      <c r="I731" s="396">
        <f t="shared" si="206"/>
        <v>-93718.2</v>
      </c>
      <c r="J731" s="397">
        <f t="shared" si="210"/>
        <v>-1</v>
      </c>
    </row>
    <row r="732" s="344" customFormat="1" ht="24" customHeight="1" spans="1:10">
      <c r="A732" s="398">
        <v>2110101</v>
      </c>
      <c r="B732" s="399">
        <f t="shared" si="207"/>
        <v>7</v>
      </c>
      <c r="C732" s="6" t="s">
        <v>57</v>
      </c>
      <c r="D732" s="400">
        <v>93718.2</v>
      </c>
      <c r="E732" s="400"/>
      <c r="F732" s="400"/>
      <c r="G732" s="400">
        <v>0</v>
      </c>
      <c r="H732" s="401"/>
      <c r="I732" s="400">
        <f t="shared" si="206"/>
        <v>-93718.2</v>
      </c>
      <c r="J732" s="401">
        <f t="shared" si="210"/>
        <v>-1</v>
      </c>
    </row>
    <row r="733" s="344" customFormat="1" ht="24" hidden="1" customHeight="1" spans="1:10">
      <c r="A733" s="398">
        <v>2110102</v>
      </c>
      <c r="B733" s="399">
        <f t="shared" si="207"/>
        <v>7</v>
      </c>
      <c r="C733" s="6" t="s">
        <v>58</v>
      </c>
      <c r="D733" s="400"/>
      <c r="E733" s="400"/>
      <c r="F733" s="400"/>
      <c r="G733" s="400"/>
      <c r="H733" s="401"/>
      <c r="I733" s="400"/>
      <c r="J733" s="401"/>
    </row>
    <row r="734" s="344" customFormat="1" ht="24" hidden="1" customHeight="1" spans="1:10">
      <c r="A734" s="398">
        <v>2110103</v>
      </c>
      <c r="B734" s="399">
        <f t="shared" si="207"/>
        <v>7</v>
      </c>
      <c r="C734" s="6" t="s">
        <v>59</v>
      </c>
      <c r="D734" s="400"/>
      <c r="E734" s="400"/>
      <c r="F734" s="400"/>
      <c r="G734" s="400"/>
      <c r="H734" s="401"/>
      <c r="I734" s="400"/>
      <c r="J734" s="401"/>
    </row>
    <row r="735" s="344" customFormat="1" ht="24" hidden="1" customHeight="1" spans="1:10">
      <c r="A735" s="398">
        <v>2110104</v>
      </c>
      <c r="B735" s="399">
        <f t="shared" si="207"/>
        <v>7</v>
      </c>
      <c r="C735" s="6" t="s">
        <v>608</v>
      </c>
      <c r="D735" s="400"/>
      <c r="E735" s="400"/>
      <c r="F735" s="400"/>
      <c r="G735" s="400"/>
      <c r="H735" s="401"/>
      <c r="I735" s="400"/>
      <c r="J735" s="401"/>
    </row>
    <row r="736" s="344" customFormat="1" ht="24" hidden="1" customHeight="1" spans="1:10">
      <c r="A736" s="398">
        <v>2110105</v>
      </c>
      <c r="B736" s="399">
        <f t="shared" si="207"/>
        <v>7</v>
      </c>
      <c r="C736" s="6" t="s">
        <v>609</v>
      </c>
      <c r="D736" s="400"/>
      <c r="E736" s="400"/>
      <c r="F736" s="400"/>
      <c r="G736" s="400"/>
      <c r="H736" s="401"/>
      <c r="I736" s="400"/>
      <c r="J736" s="401"/>
    </row>
    <row r="737" s="344" customFormat="1" ht="24" hidden="1" customHeight="1" spans="1:10">
      <c r="A737" s="398">
        <v>2110106</v>
      </c>
      <c r="B737" s="399">
        <f t="shared" si="207"/>
        <v>7</v>
      </c>
      <c r="C737" s="6" t="s">
        <v>610</v>
      </c>
      <c r="D737" s="400"/>
      <c r="E737" s="400"/>
      <c r="F737" s="400"/>
      <c r="G737" s="400"/>
      <c r="H737" s="401"/>
      <c r="I737" s="400"/>
      <c r="J737" s="401"/>
    </row>
    <row r="738" s="344" customFormat="1" ht="24" hidden="1" customHeight="1" spans="1:10">
      <c r="A738" s="398">
        <v>2110107</v>
      </c>
      <c r="B738" s="399">
        <f t="shared" si="207"/>
        <v>7</v>
      </c>
      <c r="C738" s="6" t="s">
        <v>611</v>
      </c>
      <c r="D738" s="400"/>
      <c r="E738" s="400"/>
      <c r="F738" s="400"/>
      <c r="G738" s="400"/>
      <c r="H738" s="401"/>
      <c r="I738" s="400"/>
      <c r="J738" s="401"/>
    </row>
    <row r="739" s="344" customFormat="1" ht="24" hidden="1" customHeight="1" spans="1:10">
      <c r="A739" s="398">
        <v>2110108</v>
      </c>
      <c r="B739" s="399">
        <f t="shared" si="207"/>
        <v>7</v>
      </c>
      <c r="C739" s="6" t="s">
        <v>612</v>
      </c>
      <c r="D739" s="400"/>
      <c r="E739" s="400"/>
      <c r="F739" s="400"/>
      <c r="G739" s="400"/>
      <c r="H739" s="401"/>
      <c r="I739" s="400"/>
      <c r="J739" s="401"/>
    </row>
    <row r="740" s="344" customFormat="1" ht="24" hidden="1" customHeight="1" spans="1:10">
      <c r="A740" s="398">
        <v>2110199</v>
      </c>
      <c r="B740" s="399">
        <f t="shared" si="207"/>
        <v>7</v>
      </c>
      <c r="C740" s="6" t="s">
        <v>613</v>
      </c>
      <c r="D740" s="400"/>
      <c r="E740" s="400"/>
      <c r="F740" s="400"/>
      <c r="G740" s="400"/>
      <c r="H740" s="401"/>
      <c r="I740" s="400"/>
      <c r="J740" s="401"/>
    </row>
    <row r="741" s="344" customFormat="1" ht="24" hidden="1" customHeight="1" spans="1:10">
      <c r="A741" s="393">
        <v>21102</v>
      </c>
      <c r="B741" s="394">
        <f t="shared" si="207"/>
        <v>5</v>
      </c>
      <c r="C741" s="395" t="s">
        <v>614</v>
      </c>
      <c r="D741" s="396"/>
      <c r="E741" s="396"/>
      <c r="F741" s="396"/>
      <c r="G741" s="396"/>
      <c r="H741" s="397"/>
      <c r="I741" s="396"/>
      <c r="J741" s="397"/>
    </row>
    <row r="742" s="344" customFormat="1" ht="24" hidden="1" customHeight="1" spans="1:10">
      <c r="A742" s="398">
        <v>2110203</v>
      </c>
      <c r="B742" s="399">
        <f t="shared" si="207"/>
        <v>7</v>
      </c>
      <c r="C742" s="6" t="s">
        <v>615</v>
      </c>
      <c r="D742" s="400"/>
      <c r="E742" s="400"/>
      <c r="F742" s="400"/>
      <c r="G742" s="400"/>
      <c r="H742" s="401"/>
      <c r="I742" s="400"/>
      <c r="J742" s="401"/>
    </row>
    <row r="743" s="344" customFormat="1" ht="24" hidden="1" customHeight="1" spans="1:10">
      <c r="A743" s="398">
        <v>2110204</v>
      </c>
      <c r="B743" s="399">
        <f t="shared" si="207"/>
        <v>7</v>
      </c>
      <c r="C743" s="6" t="s">
        <v>616</v>
      </c>
      <c r="D743" s="400"/>
      <c r="E743" s="400"/>
      <c r="F743" s="400"/>
      <c r="G743" s="400"/>
      <c r="H743" s="401"/>
      <c r="I743" s="400"/>
      <c r="J743" s="401"/>
    </row>
    <row r="744" s="344" customFormat="1" ht="24" hidden="1" customHeight="1" spans="1:10">
      <c r="A744" s="398">
        <v>2110299</v>
      </c>
      <c r="B744" s="399">
        <f t="shared" si="207"/>
        <v>7</v>
      </c>
      <c r="C744" s="6" t="s">
        <v>617</v>
      </c>
      <c r="D744" s="400"/>
      <c r="E744" s="400"/>
      <c r="F744" s="400"/>
      <c r="G744" s="400"/>
      <c r="H744" s="401"/>
      <c r="I744" s="400"/>
      <c r="J744" s="401"/>
    </row>
    <row r="745" s="344" customFormat="1" ht="24" customHeight="1" spans="1:10">
      <c r="A745" s="393">
        <v>21103</v>
      </c>
      <c r="B745" s="394">
        <f t="shared" si="207"/>
        <v>5</v>
      </c>
      <c r="C745" s="395" t="s">
        <v>618</v>
      </c>
      <c r="D745" s="396"/>
      <c r="E745" s="396">
        <f t="shared" ref="E745:G745" si="212">SUM(E746:E753)</f>
        <v>2188379</v>
      </c>
      <c r="F745" s="396">
        <f t="shared" si="212"/>
        <v>2125353</v>
      </c>
      <c r="G745" s="396">
        <f t="shared" si="212"/>
        <v>264003</v>
      </c>
      <c r="H745" s="397">
        <f t="shared" ref="H745:H747" si="213">G745/F745</f>
        <v>0.124216071400845</v>
      </c>
      <c r="I745" s="396">
        <f>G745-D745</f>
        <v>264003</v>
      </c>
      <c r="J745" s="397"/>
    </row>
    <row r="746" s="344" customFormat="1" ht="24" customHeight="1" spans="1:10">
      <c r="A746" s="398">
        <v>2110301</v>
      </c>
      <c r="B746" s="399">
        <f t="shared" si="207"/>
        <v>7</v>
      </c>
      <c r="C746" s="6" t="s">
        <v>619</v>
      </c>
      <c r="D746" s="400"/>
      <c r="E746" s="400">
        <v>73600</v>
      </c>
      <c r="F746" s="400">
        <v>13299</v>
      </c>
      <c r="G746" s="400">
        <v>13299</v>
      </c>
      <c r="H746" s="401">
        <f t="shared" si="213"/>
        <v>1</v>
      </c>
      <c r="I746" s="400">
        <f>G746-D746</f>
        <v>13299</v>
      </c>
      <c r="J746" s="401"/>
    </row>
    <row r="747" s="344" customFormat="1" ht="24" customHeight="1" spans="1:10">
      <c r="A747" s="398">
        <v>2110302</v>
      </c>
      <c r="B747" s="399">
        <f t="shared" si="207"/>
        <v>7</v>
      </c>
      <c r="C747" s="6" t="s">
        <v>620</v>
      </c>
      <c r="D747" s="400"/>
      <c r="E747" s="400">
        <v>2114779</v>
      </c>
      <c r="F747" s="400">
        <v>2112054</v>
      </c>
      <c r="G747" s="400">
        <v>250704</v>
      </c>
      <c r="H747" s="401">
        <f t="shared" si="213"/>
        <v>0.118701510472744</v>
      </c>
      <c r="I747" s="400">
        <f>G747-D747</f>
        <v>250704</v>
      </c>
      <c r="J747" s="401"/>
    </row>
    <row r="748" s="344" customFormat="1" ht="24" hidden="1" customHeight="1" spans="1:10">
      <c r="A748" s="398">
        <v>2110303</v>
      </c>
      <c r="B748" s="399">
        <f t="shared" si="207"/>
        <v>7</v>
      </c>
      <c r="C748" s="6" t="s">
        <v>621</v>
      </c>
      <c r="D748" s="400"/>
      <c r="E748" s="400"/>
      <c r="F748" s="400"/>
      <c r="G748" s="400"/>
      <c r="H748" s="401"/>
      <c r="I748" s="400"/>
      <c r="J748" s="401"/>
    </row>
    <row r="749" s="344" customFormat="1" ht="24" hidden="1" customHeight="1" spans="1:10">
      <c r="A749" s="398">
        <v>2110304</v>
      </c>
      <c r="B749" s="399">
        <f t="shared" si="207"/>
        <v>7</v>
      </c>
      <c r="C749" s="6" t="s">
        <v>622</v>
      </c>
      <c r="D749" s="400"/>
      <c r="E749" s="400"/>
      <c r="F749" s="400"/>
      <c r="G749" s="400"/>
      <c r="H749" s="401"/>
      <c r="I749" s="400"/>
      <c r="J749" s="401"/>
    </row>
    <row r="750" s="344" customFormat="1" ht="24" hidden="1" customHeight="1" spans="1:10">
      <c r="A750" s="398">
        <v>2110305</v>
      </c>
      <c r="B750" s="399">
        <f t="shared" si="207"/>
        <v>7</v>
      </c>
      <c r="C750" s="6" t="s">
        <v>623</v>
      </c>
      <c r="D750" s="400"/>
      <c r="E750" s="400"/>
      <c r="F750" s="400"/>
      <c r="G750" s="400"/>
      <c r="H750" s="401"/>
      <c r="I750" s="400"/>
      <c r="J750" s="401"/>
    </row>
    <row r="751" s="344" customFormat="1" ht="24" hidden="1" customHeight="1" spans="1:10">
      <c r="A751" s="398">
        <v>2110306</v>
      </c>
      <c r="B751" s="399">
        <f t="shared" si="207"/>
        <v>7</v>
      </c>
      <c r="C751" s="6" t="s">
        <v>624</v>
      </c>
      <c r="D751" s="400"/>
      <c r="E751" s="400"/>
      <c r="F751" s="400"/>
      <c r="G751" s="400"/>
      <c r="H751" s="401"/>
      <c r="I751" s="400"/>
      <c r="J751" s="401"/>
    </row>
    <row r="752" s="344" customFormat="1" ht="24" hidden="1" customHeight="1" spans="1:10">
      <c r="A752" s="398">
        <v>2110307</v>
      </c>
      <c r="B752" s="399">
        <f t="shared" si="207"/>
        <v>7</v>
      </c>
      <c r="C752" s="6" t="s">
        <v>625</v>
      </c>
      <c r="D752" s="400"/>
      <c r="E752" s="400"/>
      <c r="F752" s="400"/>
      <c r="G752" s="400"/>
      <c r="H752" s="401"/>
      <c r="I752" s="400"/>
      <c r="J752" s="401"/>
    </row>
    <row r="753" s="344" customFormat="1" ht="24" hidden="1" customHeight="1" spans="1:10">
      <c r="A753" s="398">
        <v>2110399</v>
      </c>
      <c r="B753" s="399">
        <f t="shared" si="207"/>
        <v>7</v>
      </c>
      <c r="C753" s="6" t="s">
        <v>626</v>
      </c>
      <c r="D753" s="400"/>
      <c r="E753" s="400"/>
      <c r="F753" s="400"/>
      <c r="G753" s="400"/>
      <c r="H753" s="401"/>
      <c r="I753" s="400"/>
      <c r="J753" s="401"/>
    </row>
    <row r="754" s="344" customFormat="1" ht="24" customHeight="1" spans="1:10">
      <c r="A754" s="393">
        <v>21104</v>
      </c>
      <c r="B754" s="394">
        <f t="shared" si="207"/>
        <v>5</v>
      </c>
      <c r="C754" s="395" t="s">
        <v>627</v>
      </c>
      <c r="D754" s="396">
        <f t="shared" ref="D754:G754" si="214">SUM(D755:D760)</f>
        <v>252000</v>
      </c>
      <c r="E754" s="396">
        <f t="shared" si="214"/>
        <v>5252000</v>
      </c>
      <c r="F754" s="396">
        <f t="shared" si="214"/>
        <v>9252000</v>
      </c>
      <c r="G754" s="396">
        <f t="shared" si="214"/>
        <v>4402000</v>
      </c>
      <c r="H754" s="397">
        <f>G754/F754</f>
        <v>0.475789018590575</v>
      </c>
      <c r="I754" s="396">
        <f>G754-D754</f>
        <v>4150000</v>
      </c>
      <c r="J754" s="397">
        <f>I754/D754</f>
        <v>16.468253968254</v>
      </c>
    </row>
    <row r="755" s="344" customFormat="1" ht="24" hidden="1" customHeight="1" spans="1:10">
      <c r="A755" s="398">
        <v>2110401</v>
      </c>
      <c r="B755" s="399">
        <f t="shared" si="207"/>
        <v>7</v>
      </c>
      <c r="C755" s="6" t="s">
        <v>628</v>
      </c>
      <c r="D755" s="400"/>
      <c r="E755" s="400"/>
      <c r="F755" s="400"/>
      <c r="G755" s="400"/>
      <c r="H755" s="401"/>
      <c r="I755" s="400"/>
      <c r="J755" s="401"/>
    </row>
    <row r="756" s="344" customFormat="1" ht="24" customHeight="1" spans="1:10">
      <c r="A756" s="398">
        <v>2110402</v>
      </c>
      <c r="B756" s="399">
        <f t="shared" si="207"/>
        <v>7</v>
      </c>
      <c r="C756" s="6" t="s">
        <v>629</v>
      </c>
      <c r="D756" s="400">
        <v>252000</v>
      </c>
      <c r="E756" s="400">
        <v>5252000</v>
      </c>
      <c r="F756" s="400">
        <v>9252000</v>
      </c>
      <c r="G756" s="400">
        <v>4402000</v>
      </c>
      <c r="H756" s="401">
        <f>G756/F756</f>
        <v>0.475789018590575</v>
      </c>
      <c r="I756" s="400">
        <f>G756-D756</f>
        <v>4150000</v>
      </c>
      <c r="J756" s="401">
        <f>I756/D756</f>
        <v>16.468253968254</v>
      </c>
    </row>
    <row r="757" s="344" customFormat="1" ht="24" hidden="1" customHeight="1" spans="1:10">
      <c r="A757" s="398">
        <v>2110404</v>
      </c>
      <c r="B757" s="399">
        <f t="shared" si="207"/>
        <v>7</v>
      </c>
      <c r="C757" s="6" t="s">
        <v>630</v>
      </c>
      <c r="D757" s="400"/>
      <c r="E757" s="400"/>
      <c r="F757" s="400"/>
      <c r="G757" s="400"/>
      <c r="H757" s="401"/>
      <c r="I757" s="400"/>
      <c r="J757" s="401"/>
    </row>
    <row r="758" s="344" customFormat="1" ht="24" hidden="1" customHeight="1" spans="1:10">
      <c r="A758" s="398">
        <v>2110405</v>
      </c>
      <c r="B758" s="399">
        <f t="shared" si="207"/>
        <v>7</v>
      </c>
      <c r="C758" s="6" t="s">
        <v>631</v>
      </c>
      <c r="D758" s="400"/>
      <c r="E758" s="400"/>
      <c r="F758" s="400"/>
      <c r="G758" s="400"/>
      <c r="H758" s="401"/>
      <c r="I758" s="400"/>
      <c r="J758" s="401"/>
    </row>
    <row r="759" s="344" customFormat="1" ht="24" hidden="1" customHeight="1" spans="1:10">
      <c r="A759" s="398">
        <v>2110406</v>
      </c>
      <c r="B759" s="399">
        <f t="shared" si="207"/>
        <v>7</v>
      </c>
      <c r="C759" s="6" t="s">
        <v>632</v>
      </c>
      <c r="D759" s="400"/>
      <c r="E759" s="400"/>
      <c r="F759" s="400"/>
      <c r="G759" s="400"/>
      <c r="H759" s="401"/>
      <c r="I759" s="400"/>
      <c r="J759" s="401"/>
    </row>
    <row r="760" s="344" customFormat="1" ht="24" hidden="1" customHeight="1" spans="1:10">
      <c r="A760" s="398">
        <v>2110499</v>
      </c>
      <c r="B760" s="399">
        <f t="shared" si="207"/>
        <v>7</v>
      </c>
      <c r="C760" s="6" t="s">
        <v>633</v>
      </c>
      <c r="D760" s="400"/>
      <c r="E760" s="400"/>
      <c r="F760" s="400"/>
      <c r="G760" s="400"/>
      <c r="H760" s="401"/>
      <c r="I760" s="400"/>
      <c r="J760" s="401"/>
    </row>
    <row r="761" s="344" customFormat="1" ht="24" customHeight="1" spans="1:10">
      <c r="A761" s="393">
        <v>21105</v>
      </c>
      <c r="B761" s="394">
        <f t="shared" si="207"/>
        <v>5</v>
      </c>
      <c r="C761" s="395" t="s">
        <v>634</v>
      </c>
      <c r="D761" s="396">
        <f t="shared" ref="D761:G761" si="215">SUM(D762:D767)</f>
        <v>43081.4</v>
      </c>
      <c r="E761" s="396">
        <f t="shared" si="215"/>
        <v>214300</v>
      </c>
      <c r="F761" s="396">
        <f t="shared" si="215"/>
        <v>228000</v>
      </c>
      <c r="G761" s="396">
        <f t="shared" si="215"/>
        <v>88607</v>
      </c>
      <c r="H761" s="397">
        <f>G761/F761</f>
        <v>0.388627192982456</v>
      </c>
      <c r="I761" s="396">
        <f>G761-D761</f>
        <v>45525.6</v>
      </c>
      <c r="J761" s="397">
        <f>I761/D761</f>
        <v>1.05673446081139</v>
      </c>
    </row>
    <row r="762" s="344" customFormat="1" ht="24" customHeight="1" spans="1:10">
      <c r="A762" s="398">
        <v>2110501</v>
      </c>
      <c r="B762" s="399">
        <f t="shared" si="207"/>
        <v>7</v>
      </c>
      <c r="C762" s="6" t="s">
        <v>635</v>
      </c>
      <c r="D762" s="400">
        <v>43081.4</v>
      </c>
      <c r="E762" s="400">
        <v>214300</v>
      </c>
      <c r="F762" s="400">
        <v>228000</v>
      </c>
      <c r="G762" s="400">
        <v>88607</v>
      </c>
      <c r="H762" s="401">
        <f>G762/F762</f>
        <v>0.388627192982456</v>
      </c>
      <c r="I762" s="400">
        <f>G762-D762</f>
        <v>45525.6</v>
      </c>
      <c r="J762" s="401">
        <f>I762/D762</f>
        <v>1.05673446081139</v>
      </c>
    </row>
    <row r="763" s="344" customFormat="1" ht="24" hidden="1" customHeight="1" spans="1:10">
      <c r="A763" s="398">
        <v>2110502</v>
      </c>
      <c r="B763" s="399">
        <f t="shared" si="207"/>
        <v>7</v>
      </c>
      <c r="C763" s="6" t="s">
        <v>636</v>
      </c>
      <c r="D763" s="400"/>
      <c r="E763" s="400"/>
      <c r="F763" s="400"/>
      <c r="G763" s="400"/>
      <c r="H763" s="401"/>
      <c r="I763" s="400"/>
      <c r="J763" s="401"/>
    </row>
    <row r="764" s="344" customFormat="1" ht="24" hidden="1" customHeight="1" spans="1:10">
      <c r="A764" s="398">
        <v>2110503</v>
      </c>
      <c r="B764" s="399">
        <f t="shared" si="207"/>
        <v>7</v>
      </c>
      <c r="C764" s="6" t="s">
        <v>637</v>
      </c>
      <c r="D764" s="400"/>
      <c r="E764" s="400"/>
      <c r="F764" s="400"/>
      <c r="G764" s="400"/>
      <c r="H764" s="401"/>
      <c r="I764" s="400"/>
      <c r="J764" s="401"/>
    </row>
    <row r="765" s="344" customFormat="1" ht="24" hidden="1" customHeight="1" spans="1:10">
      <c r="A765" s="398">
        <v>2110506</v>
      </c>
      <c r="B765" s="399">
        <f t="shared" si="207"/>
        <v>7</v>
      </c>
      <c r="C765" s="6" t="s">
        <v>638</v>
      </c>
      <c r="D765" s="400"/>
      <c r="E765" s="400"/>
      <c r="F765" s="400"/>
      <c r="G765" s="400"/>
      <c r="H765" s="401"/>
      <c r="I765" s="400"/>
      <c r="J765" s="401"/>
    </row>
    <row r="766" s="344" customFormat="1" ht="24" hidden="1" customHeight="1" spans="1:10">
      <c r="A766" s="398">
        <v>2110507</v>
      </c>
      <c r="B766" s="399">
        <f t="shared" si="207"/>
        <v>7</v>
      </c>
      <c r="C766" s="6" t="s">
        <v>639</v>
      </c>
      <c r="D766" s="400"/>
      <c r="E766" s="400"/>
      <c r="F766" s="400"/>
      <c r="G766" s="400"/>
      <c r="H766" s="401"/>
      <c r="I766" s="400"/>
      <c r="J766" s="401"/>
    </row>
    <row r="767" s="344" customFormat="1" ht="24" hidden="1" customHeight="1" spans="1:10">
      <c r="A767" s="398">
        <v>2110599</v>
      </c>
      <c r="B767" s="399">
        <f t="shared" si="207"/>
        <v>7</v>
      </c>
      <c r="C767" s="6" t="s">
        <v>640</v>
      </c>
      <c r="D767" s="400"/>
      <c r="E767" s="400"/>
      <c r="F767" s="400"/>
      <c r="G767" s="400"/>
      <c r="H767" s="401"/>
      <c r="I767" s="400"/>
      <c r="J767" s="401"/>
    </row>
    <row r="768" s="344" customFormat="1" ht="24" hidden="1" customHeight="1" spans="1:10">
      <c r="A768" s="393">
        <v>21106</v>
      </c>
      <c r="B768" s="394">
        <f t="shared" si="207"/>
        <v>5</v>
      </c>
      <c r="C768" s="395" t="s">
        <v>641</v>
      </c>
      <c r="D768" s="396"/>
      <c r="E768" s="396"/>
      <c r="F768" s="396"/>
      <c r="G768" s="396"/>
      <c r="H768" s="397"/>
      <c r="I768" s="396"/>
      <c r="J768" s="397"/>
    </row>
    <row r="769" s="344" customFormat="1" ht="24" hidden="1" customHeight="1" spans="1:10">
      <c r="A769" s="398">
        <v>2110602</v>
      </c>
      <c r="B769" s="399">
        <f t="shared" si="207"/>
        <v>7</v>
      </c>
      <c r="C769" s="6" t="s">
        <v>642</v>
      </c>
      <c r="D769" s="400"/>
      <c r="E769" s="400"/>
      <c r="F769" s="400"/>
      <c r="G769" s="400"/>
      <c r="H769" s="401"/>
      <c r="I769" s="400"/>
      <c r="J769" s="401"/>
    </row>
    <row r="770" s="344" customFormat="1" ht="24" hidden="1" customHeight="1" spans="1:10">
      <c r="A770" s="398">
        <v>2110603</v>
      </c>
      <c r="B770" s="399">
        <f t="shared" si="207"/>
        <v>7</v>
      </c>
      <c r="C770" s="6" t="s">
        <v>643</v>
      </c>
      <c r="D770" s="400"/>
      <c r="E770" s="400"/>
      <c r="F770" s="400"/>
      <c r="G770" s="400"/>
      <c r="H770" s="401"/>
      <c r="I770" s="400"/>
      <c r="J770" s="401"/>
    </row>
    <row r="771" s="344" customFormat="1" ht="24" hidden="1" customHeight="1" spans="1:10">
      <c r="A771" s="398">
        <v>2110604</v>
      </c>
      <c r="B771" s="399">
        <f t="shared" si="207"/>
        <v>7</v>
      </c>
      <c r="C771" s="6" t="s">
        <v>644</v>
      </c>
      <c r="D771" s="400"/>
      <c r="E771" s="400"/>
      <c r="F771" s="400"/>
      <c r="G771" s="400"/>
      <c r="H771" s="401"/>
      <c r="I771" s="400"/>
      <c r="J771" s="401"/>
    </row>
    <row r="772" s="344" customFormat="1" ht="24" hidden="1" customHeight="1" spans="1:10">
      <c r="A772" s="398">
        <v>2110605</v>
      </c>
      <c r="B772" s="399">
        <f t="shared" si="207"/>
        <v>7</v>
      </c>
      <c r="C772" s="6" t="s">
        <v>645</v>
      </c>
      <c r="D772" s="400"/>
      <c r="E772" s="400"/>
      <c r="F772" s="400"/>
      <c r="G772" s="400"/>
      <c r="H772" s="401"/>
      <c r="I772" s="400"/>
      <c r="J772" s="401"/>
    </row>
    <row r="773" s="344" customFormat="1" ht="24" hidden="1" customHeight="1" spans="1:10">
      <c r="A773" s="398">
        <v>2110699</v>
      </c>
      <c r="B773" s="399">
        <f t="shared" si="207"/>
        <v>7</v>
      </c>
      <c r="C773" s="6" t="s">
        <v>646</v>
      </c>
      <c r="D773" s="400"/>
      <c r="E773" s="400"/>
      <c r="F773" s="400"/>
      <c r="G773" s="400"/>
      <c r="H773" s="401"/>
      <c r="I773" s="400"/>
      <c r="J773" s="401"/>
    </row>
    <row r="774" s="344" customFormat="1" ht="24" hidden="1" customHeight="1" spans="1:10">
      <c r="A774" s="393">
        <v>21107</v>
      </c>
      <c r="B774" s="394">
        <f t="shared" si="207"/>
        <v>5</v>
      </c>
      <c r="C774" s="395" t="s">
        <v>647</v>
      </c>
      <c r="D774" s="396"/>
      <c r="E774" s="396"/>
      <c r="F774" s="396"/>
      <c r="G774" s="396"/>
      <c r="H774" s="397"/>
      <c r="I774" s="396"/>
      <c r="J774" s="397"/>
    </row>
    <row r="775" s="344" customFormat="1" ht="24" hidden="1" customHeight="1" spans="1:10">
      <c r="A775" s="398">
        <v>2110704</v>
      </c>
      <c r="B775" s="399">
        <f t="shared" si="207"/>
        <v>7</v>
      </c>
      <c r="C775" s="6" t="s">
        <v>648</v>
      </c>
      <c r="D775" s="400"/>
      <c r="E775" s="400"/>
      <c r="F775" s="400"/>
      <c r="G775" s="400"/>
      <c r="H775" s="401"/>
      <c r="I775" s="400"/>
      <c r="J775" s="401"/>
    </row>
    <row r="776" s="344" customFormat="1" ht="24" hidden="1" customHeight="1" spans="1:10">
      <c r="A776" s="398">
        <v>2110799</v>
      </c>
      <c r="B776" s="399">
        <f t="shared" si="207"/>
        <v>7</v>
      </c>
      <c r="C776" s="6" t="s">
        <v>649</v>
      </c>
      <c r="D776" s="400"/>
      <c r="E776" s="400"/>
      <c r="F776" s="400"/>
      <c r="G776" s="400"/>
      <c r="H776" s="401"/>
      <c r="I776" s="400"/>
      <c r="J776" s="401"/>
    </row>
    <row r="777" s="344" customFormat="1" ht="24" hidden="1" customHeight="1" spans="1:10">
      <c r="A777" s="393">
        <v>21108</v>
      </c>
      <c r="B777" s="394">
        <f t="shared" si="207"/>
        <v>5</v>
      </c>
      <c r="C777" s="395" t="s">
        <v>650</v>
      </c>
      <c r="D777" s="396"/>
      <c r="E777" s="396"/>
      <c r="F777" s="396"/>
      <c r="G777" s="396"/>
      <c r="H777" s="397"/>
      <c r="I777" s="396"/>
      <c r="J777" s="397"/>
    </row>
    <row r="778" s="344" customFormat="1" ht="24" hidden="1" customHeight="1" spans="1:10">
      <c r="A778" s="398">
        <v>2110804</v>
      </c>
      <c r="B778" s="399">
        <f t="shared" si="207"/>
        <v>7</v>
      </c>
      <c r="C778" s="6" t="s">
        <v>651</v>
      </c>
      <c r="D778" s="400"/>
      <c r="E778" s="400"/>
      <c r="F778" s="400"/>
      <c r="G778" s="400"/>
      <c r="H778" s="401"/>
      <c r="I778" s="400"/>
      <c r="J778" s="401"/>
    </row>
    <row r="779" s="344" customFormat="1" ht="24" hidden="1" customHeight="1" spans="1:10">
      <c r="A779" s="398">
        <v>2110899</v>
      </c>
      <c r="B779" s="399">
        <f t="shared" si="207"/>
        <v>7</v>
      </c>
      <c r="C779" s="6" t="s">
        <v>652</v>
      </c>
      <c r="D779" s="400"/>
      <c r="E779" s="400"/>
      <c r="F779" s="400"/>
      <c r="G779" s="400"/>
      <c r="H779" s="401"/>
      <c r="I779" s="400"/>
      <c r="J779" s="401"/>
    </row>
    <row r="780" s="344" customFormat="1" ht="24" hidden="1" customHeight="1" spans="1:10">
      <c r="A780" s="393">
        <v>21109</v>
      </c>
      <c r="B780" s="394">
        <f t="shared" si="207"/>
        <v>5</v>
      </c>
      <c r="C780" s="395" t="s">
        <v>653</v>
      </c>
      <c r="D780" s="396"/>
      <c r="E780" s="396"/>
      <c r="F780" s="396"/>
      <c r="G780" s="396"/>
      <c r="H780" s="397"/>
      <c r="I780" s="396"/>
      <c r="J780" s="397"/>
    </row>
    <row r="781" s="344" customFormat="1" ht="24" hidden="1" customHeight="1" spans="1:10">
      <c r="A781" s="398">
        <v>2110901</v>
      </c>
      <c r="B781" s="399">
        <f t="shared" si="207"/>
        <v>7</v>
      </c>
      <c r="C781" s="6" t="s">
        <v>654</v>
      </c>
      <c r="D781" s="400"/>
      <c r="E781" s="400"/>
      <c r="F781" s="400"/>
      <c r="G781" s="400"/>
      <c r="H781" s="401"/>
      <c r="I781" s="400"/>
      <c r="J781" s="401"/>
    </row>
    <row r="782" s="344" customFormat="1" ht="24" customHeight="1" spans="1:10">
      <c r="A782" s="393">
        <v>21110</v>
      </c>
      <c r="B782" s="394">
        <f t="shared" si="207"/>
        <v>5</v>
      </c>
      <c r="C782" s="395" t="s">
        <v>655</v>
      </c>
      <c r="D782" s="396">
        <f t="shared" ref="D782:G782" si="216">D783</f>
        <v>1182752.98</v>
      </c>
      <c r="E782" s="396">
        <f t="shared" si="216"/>
        <v>1925014.89</v>
      </c>
      <c r="F782" s="396">
        <f t="shared" si="216"/>
        <v>7398707.23</v>
      </c>
      <c r="G782" s="396">
        <f t="shared" si="216"/>
        <v>591328.81</v>
      </c>
      <c r="H782" s="397">
        <f>G782/F782</f>
        <v>0.0799232611343644</v>
      </c>
      <c r="I782" s="396">
        <f>G782-D782</f>
        <v>-591424.17</v>
      </c>
      <c r="J782" s="397">
        <f t="shared" ref="J782:J785" si="217">I782/D782</f>
        <v>-0.500040312728698</v>
      </c>
    </row>
    <row r="783" s="344" customFormat="1" ht="24" customHeight="1" spans="1:10">
      <c r="A783" s="398">
        <v>2111001</v>
      </c>
      <c r="B783" s="399">
        <f t="shared" ref="B783:B846" si="218">LEN(A783)</f>
        <v>7</v>
      </c>
      <c r="C783" s="6" t="s">
        <v>656</v>
      </c>
      <c r="D783" s="400">
        <v>1182752.98</v>
      </c>
      <c r="E783" s="400">
        <v>1925014.89</v>
      </c>
      <c r="F783" s="400">
        <v>7398707.23</v>
      </c>
      <c r="G783" s="400">
        <v>591328.81</v>
      </c>
      <c r="H783" s="401">
        <f>G783/F783</f>
        <v>0.0799232611343644</v>
      </c>
      <c r="I783" s="400">
        <f>G783-D783</f>
        <v>-591424.17</v>
      </c>
      <c r="J783" s="401">
        <f t="shared" si="217"/>
        <v>-0.500040312728698</v>
      </c>
    </row>
    <row r="784" s="344" customFormat="1" ht="24" hidden="1" customHeight="1" spans="1:10">
      <c r="A784" s="393">
        <v>21111</v>
      </c>
      <c r="B784" s="394">
        <f t="shared" si="218"/>
        <v>5</v>
      </c>
      <c r="C784" s="395" t="s">
        <v>657</v>
      </c>
      <c r="D784" s="396"/>
      <c r="E784" s="396"/>
      <c r="F784" s="396"/>
      <c r="G784" s="396"/>
      <c r="H784" s="397"/>
      <c r="I784" s="396"/>
      <c r="J784" s="397"/>
    </row>
    <row r="785" s="344" customFormat="1" ht="24" hidden="1" customHeight="1" spans="1:10">
      <c r="A785" s="398">
        <v>2111101</v>
      </c>
      <c r="B785" s="399">
        <f t="shared" si="218"/>
        <v>7</v>
      </c>
      <c r="C785" s="6" t="s">
        <v>658</v>
      </c>
      <c r="D785" s="400"/>
      <c r="E785" s="400"/>
      <c r="F785" s="400"/>
      <c r="G785" s="400"/>
      <c r="H785" s="401"/>
      <c r="I785" s="400"/>
      <c r="J785" s="401"/>
    </row>
    <row r="786" s="344" customFormat="1" ht="24" hidden="1" customHeight="1" spans="1:10">
      <c r="A786" s="398">
        <v>2111102</v>
      </c>
      <c r="B786" s="399">
        <f t="shared" si="218"/>
        <v>7</v>
      </c>
      <c r="C786" s="6" t="s">
        <v>659</v>
      </c>
      <c r="D786" s="400"/>
      <c r="E786" s="400"/>
      <c r="F786" s="400"/>
      <c r="G786" s="400"/>
      <c r="H786" s="401"/>
      <c r="I786" s="400"/>
      <c r="J786" s="401"/>
    </row>
    <row r="787" s="344" customFormat="1" ht="24" hidden="1" customHeight="1" spans="1:10">
      <c r="A787" s="398">
        <v>2111103</v>
      </c>
      <c r="B787" s="399">
        <f t="shared" si="218"/>
        <v>7</v>
      </c>
      <c r="C787" s="6" t="s">
        <v>660</v>
      </c>
      <c r="D787" s="400"/>
      <c r="E787" s="400"/>
      <c r="F787" s="400"/>
      <c r="G787" s="400"/>
      <c r="H787" s="401"/>
      <c r="I787" s="400"/>
      <c r="J787" s="401"/>
    </row>
    <row r="788" s="344" customFormat="1" ht="24" hidden="1" customHeight="1" spans="1:10">
      <c r="A788" s="398">
        <v>2111104</v>
      </c>
      <c r="B788" s="399">
        <f t="shared" si="218"/>
        <v>7</v>
      </c>
      <c r="C788" s="6" t="s">
        <v>661</v>
      </c>
      <c r="D788" s="400"/>
      <c r="E788" s="400"/>
      <c r="F788" s="400"/>
      <c r="G788" s="400"/>
      <c r="H788" s="401"/>
      <c r="I788" s="400"/>
      <c r="J788" s="401"/>
    </row>
    <row r="789" s="344" customFormat="1" ht="24" hidden="1" customHeight="1" spans="1:10">
      <c r="A789" s="398">
        <v>2111199</v>
      </c>
      <c r="B789" s="399">
        <f t="shared" si="218"/>
        <v>7</v>
      </c>
      <c r="C789" s="6" t="s">
        <v>662</v>
      </c>
      <c r="D789" s="400"/>
      <c r="E789" s="400"/>
      <c r="F789" s="400"/>
      <c r="G789" s="400"/>
      <c r="H789" s="401"/>
      <c r="I789" s="400"/>
      <c r="J789" s="401"/>
    </row>
    <row r="790" s="344" customFormat="1" ht="24" hidden="1" customHeight="1" spans="1:10">
      <c r="A790" s="393">
        <v>21112</v>
      </c>
      <c r="B790" s="394">
        <f t="shared" si="218"/>
        <v>5</v>
      </c>
      <c r="C790" s="395" t="s">
        <v>663</v>
      </c>
      <c r="D790" s="396"/>
      <c r="E790" s="396"/>
      <c r="F790" s="396"/>
      <c r="G790" s="396"/>
      <c r="H790" s="397"/>
      <c r="I790" s="396"/>
      <c r="J790" s="397"/>
    </row>
    <row r="791" s="344" customFormat="1" ht="24" hidden="1" customHeight="1" spans="1:10">
      <c r="A791" s="398">
        <v>2111201</v>
      </c>
      <c r="B791" s="399">
        <f t="shared" si="218"/>
        <v>7</v>
      </c>
      <c r="C791" s="6" t="s">
        <v>664</v>
      </c>
      <c r="D791" s="400"/>
      <c r="E791" s="400"/>
      <c r="F791" s="400"/>
      <c r="G791" s="400"/>
      <c r="H791" s="401"/>
      <c r="I791" s="400"/>
      <c r="J791" s="401"/>
    </row>
    <row r="792" s="344" customFormat="1" ht="24" hidden="1" customHeight="1" spans="1:10">
      <c r="A792" s="393">
        <v>21113</v>
      </c>
      <c r="B792" s="394">
        <f t="shared" si="218"/>
        <v>5</v>
      </c>
      <c r="C792" s="395" t="s">
        <v>665</v>
      </c>
      <c r="D792" s="396"/>
      <c r="E792" s="396"/>
      <c r="F792" s="396"/>
      <c r="G792" s="396"/>
      <c r="H792" s="397"/>
      <c r="I792" s="396"/>
      <c r="J792" s="397"/>
    </row>
    <row r="793" s="344" customFormat="1" ht="24" hidden="1" customHeight="1" spans="1:10">
      <c r="A793" s="398">
        <v>2111301</v>
      </c>
      <c r="B793" s="399">
        <f t="shared" si="218"/>
        <v>7</v>
      </c>
      <c r="C793" s="6" t="s">
        <v>666</v>
      </c>
      <c r="D793" s="400"/>
      <c r="E793" s="400"/>
      <c r="F793" s="400"/>
      <c r="G793" s="400"/>
      <c r="H793" s="401"/>
      <c r="I793" s="400"/>
      <c r="J793" s="401"/>
    </row>
    <row r="794" s="344" customFormat="1" ht="24" hidden="1" customHeight="1" spans="1:10">
      <c r="A794" s="393">
        <v>21114</v>
      </c>
      <c r="B794" s="394">
        <f t="shared" si="218"/>
        <v>5</v>
      </c>
      <c r="C794" s="395" t="s">
        <v>667</v>
      </c>
      <c r="D794" s="396"/>
      <c r="E794" s="396"/>
      <c r="F794" s="396"/>
      <c r="G794" s="396"/>
      <c r="H794" s="397"/>
      <c r="I794" s="396"/>
      <c r="J794" s="397"/>
    </row>
    <row r="795" s="344" customFormat="1" ht="24" hidden="1" customHeight="1" spans="1:10">
      <c r="A795" s="398">
        <v>2111401</v>
      </c>
      <c r="B795" s="399">
        <f t="shared" si="218"/>
        <v>7</v>
      </c>
      <c r="C795" s="6" t="s">
        <v>57</v>
      </c>
      <c r="D795" s="400"/>
      <c r="E795" s="400"/>
      <c r="F795" s="400"/>
      <c r="G795" s="400"/>
      <c r="H795" s="401"/>
      <c r="I795" s="400"/>
      <c r="J795" s="401"/>
    </row>
    <row r="796" s="344" customFormat="1" ht="24" hidden="1" customHeight="1" spans="1:10">
      <c r="A796" s="398">
        <v>2111402</v>
      </c>
      <c r="B796" s="399">
        <f t="shared" si="218"/>
        <v>7</v>
      </c>
      <c r="C796" s="6" t="s">
        <v>58</v>
      </c>
      <c r="D796" s="400"/>
      <c r="E796" s="400"/>
      <c r="F796" s="400"/>
      <c r="G796" s="400"/>
      <c r="H796" s="401"/>
      <c r="I796" s="400"/>
      <c r="J796" s="401"/>
    </row>
    <row r="797" s="344" customFormat="1" ht="24" hidden="1" customHeight="1" spans="1:10">
      <c r="A797" s="398">
        <v>2111403</v>
      </c>
      <c r="B797" s="399">
        <f t="shared" si="218"/>
        <v>7</v>
      </c>
      <c r="C797" s="6" t="s">
        <v>59</v>
      </c>
      <c r="D797" s="400"/>
      <c r="E797" s="400"/>
      <c r="F797" s="400"/>
      <c r="G797" s="400"/>
      <c r="H797" s="401"/>
      <c r="I797" s="400"/>
      <c r="J797" s="401"/>
    </row>
    <row r="798" s="344" customFormat="1" ht="24" hidden="1" customHeight="1" spans="1:10">
      <c r="A798" s="398">
        <v>2111406</v>
      </c>
      <c r="B798" s="399">
        <f t="shared" si="218"/>
        <v>7</v>
      </c>
      <c r="C798" s="6" t="s">
        <v>668</v>
      </c>
      <c r="D798" s="400"/>
      <c r="E798" s="400"/>
      <c r="F798" s="400"/>
      <c r="G798" s="400"/>
      <c r="H798" s="401"/>
      <c r="I798" s="400"/>
      <c r="J798" s="401"/>
    </row>
    <row r="799" s="344" customFormat="1" ht="24" hidden="1" customHeight="1" spans="1:10">
      <c r="A799" s="398">
        <v>2111407</v>
      </c>
      <c r="B799" s="399">
        <f t="shared" si="218"/>
        <v>7</v>
      </c>
      <c r="C799" s="6" t="s">
        <v>669</v>
      </c>
      <c r="D799" s="400"/>
      <c r="E799" s="400"/>
      <c r="F799" s="400"/>
      <c r="G799" s="400"/>
      <c r="H799" s="401"/>
      <c r="I799" s="400"/>
      <c r="J799" s="401"/>
    </row>
    <row r="800" s="344" customFormat="1" ht="24" hidden="1" customHeight="1" spans="1:10">
      <c r="A800" s="398">
        <v>2111408</v>
      </c>
      <c r="B800" s="399">
        <f t="shared" si="218"/>
        <v>7</v>
      </c>
      <c r="C800" s="6" t="s">
        <v>670</v>
      </c>
      <c r="D800" s="400"/>
      <c r="E800" s="400"/>
      <c r="F800" s="400"/>
      <c r="G800" s="400"/>
      <c r="H800" s="401"/>
      <c r="I800" s="400"/>
      <c r="J800" s="401"/>
    </row>
    <row r="801" s="344" customFormat="1" ht="24" hidden="1" customHeight="1" spans="1:10">
      <c r="A801" s="398">
        <v>2111411</v>
      </c>
      <c r="B801" s="399">
        <f t="shared" si="218"/>
        <v>7</v>
      </c>
      <c r="C801" s="6" t="s">
        <v>98</v>
      </c>
      <c r="D801" s="400"/>
      <c r="E801" s="400"/>
      <c r="F801" s="400"/>
      <c r="G801" s="400"/>
      <c r="H801" s="401"/>
      <c r="I801" s="400"/>
      <c r="J801" s="401"/>
    </row>
    <row r="802" s="344" customFormat="1" ht="24" hidden="1" customHeight="1" spans="1:10">
      <c r="A802" s="398">
        <v>2111413</v>
      </c>
      <c r="B802" s="399">
        <f t="shared" si="218"/>
        <v>7</v>
      </c>
      <c r="C802" s="6" t="s">
        <v>671</v>
      </c>
      <c r="D802" s="400"/>
      <c r="E802" s="400"/>
      <c r="F802" s="400"/>
      <c r="G802" s="400"/>
      <c r="H802" s="401"/>
      <c r="I802" s="400"/>
      <c r="J802" s="401"/>
    </row>
    <row r="803" s="344" customFormat="1" ht="24" hidden="1" customHeight="1" spans="1:10">
      <c r="A803" s="398">
        <v>2111450</v>
      </c>
      <c r="B803" s="399">
        <f t="shared" si="218"/>
        <v>7</v>
      </c>
      <c r="C803" s="6" t="s">
        <v>66</v>
      </c>
      <c r="D803" s="400"/>
      <c r="E803" s="400"/>
      <c r="F803" s="400"/>
      <c r="G803" s="400"/>
      <c r="H803" s="401"/>
      <c r="I803" s="400"/>
      <c r="J803" s="401"/>
    </row>
    <row r="804" s="344" customFormat="1" ht="24" hidden="1" customHeight="1" spans="1:10">
      <c r="A804" s="398">
        <v>2111499</v>
      </c>
      <c r="B804" s="399">
        <f t="shared" si="218"/>
        <v>7</v>
      </c>
      <c r="C804" s="6" t="s">
        <v>672</v>
      </c>
      <c r="D804" s="400"/>
      <c r="E804" s="400"/>
      <c r="F804" s="400"/>
      <c r="G804" s="400"/>
      <c r="H804" s="401"/>
      <c r="I804" s="400"/>
      <c r="J804" s="401"/>
    </row>
    <row r="805" s="344" customFormat="1" ht="24" hidden="1" customHeight="1" spans="1:10">
      <c r="A805" s="393">
        <v>21199</v>
      </c>
      <c r="B805" s="394">
        <f t="shared" si="218"/>
        <v>5</v>
      </c>
      <c r="C805" s="395" t="s">
        <v>673</v>
      </c>
      <c r="D805" s="396"/>
      <c r="E805" s="396"/>
      <c r="F805" s="396"/>
      <c r="G805" s="396"/>
      <c r="H805" s="397"/>
      <c r="I805" s="396"/>
      <c r="J805" s="397"/>
    </row>
    <row r="806" s="344" customFormat="1" ht="24" hidden="1" customHeight="1" spans="1:10">
      <c r="A806" s="398">
        <v>2119999</v>
      </c>
      <c r="B806" s="399">
        <f t="shared" si="218"/>
        <v>7</v>
      </c>
      <c r="C806" s="6" t="s">
        <v>674</v>
      </c>
      <c r="D806" s="400"/>
      <c r="E806" s="400"/>
      <c r="F806" s="400"/>
      <c r="G806" s="400"/>
      <c r="H806" s="401"/>
      <c r="I806" s="400"/>
      <c r="J806" s="401"/>
    </row>
    <row r="807" s="344" customFormat="1" ht="24" customHeight="1" spans="1:10">
      <c r="A807" s="387">
        <v>212</v>
      </c>
      <c r="B807" s="388">
        <f t="shared" si="218"/>
        <v>3</v>
      </c>
      <c r="C807" s="420" t="s">
        <v>675</v>
      </c>
      <c r="D807" s="421">
        <f t="shared" ref="D807:G807" si="219">D808+D819+D821+D824+D826+D828</f>
        <v>49416407.82</v>
      </c>
      <c r="E807" s="421">
        <f t="shared" si="219"/>
        <v>47814935.28</v>
      </c>
      <c r="F807" s="421">
        <f t="shared" si="219"/>
        <v>99206461.27</v>
      </c>
      <c r="G807" s="421">
        <f t="shared" si="219"/>
        <v>191160653.02</v>
      </c>
      <c r="H807" s="392">
        <f t="shared" ref="H807:H810" si="220">G807/F807</f>
        <v>1.92689720581543</v>
      </c>
      <c r="I807" s="421">
        <f t="shared" ref="I794:I857" si="221">G807-D807</f>
        <v>141744245.2</v>
      </c>
      <c r="J807" s="392">
        <f t="shared" ref="J807:J810" si="222">I807/D807</f>
        <v>2.86836399999582</v>
      </c>
    </row>
    <row r="808" s="344" customFormat="1" ht="24" customHeight="1" spans="1:10">
      <c r="A808" s="393">
        <v>21201</v>
      </c>
      <c r="B808" s="394">
        <f t="shared" si="218"/>
        <v>5</v>
      </c>
      <c r="C808" s="395" t="s">
        <v>676</v>
      </c>
      <c r="D808" s="396">
        <f t="shared" ref="D808:G808" si="223">SUM(D809:D818)</f>
        <v>21070348.69</v>
      </c>
      <c r="E808" s="396">
        <f t="shared" si="223"/>
        <v>28088112.95</v>
      </c>
      <c r="F808" s="396">
        <f t="shared" si="223"/>
        <v>33289893.43</v>
      </c>
      <c r="G808" s="396">
        <f t="shared" si="223"/>
        <v>50363110</v>
      </c>
      <c r="H808" s="397">
        <f t="shared" si="220"/>
        <v>1.51286486109968</v>
      </c>
      <c r="I808" s="396">
        <f t="shared" si="221"/>
        <v>29292761.31</v>
      </c>
      <c r="J808" s="397">
        <f t="shared" si="222"/>
        <v>1.39023619119803</v>
      </c>
    </row>
    <row r="809" s="344" customFormat="1" ht="24" customHeight="1" spans="1:10">
      <c r="A809" s="398">
        <v>2120101</v>
      </c>
      <c r="B809" s="399">
        <f t="shared" si="218"/>
        <v>7</v>
      </c>
      <c r="C809" s="6" t="s">
        <v>57</v>
      </c>
      <c r="D809" s="400">
        <v>1322963.79</v>
      </c>
      <c r="E809" s="400">
        <v>1555730</v>
      </c>
      <c r="F809" s="400">
        <v>1616743.34</v>
      </c>
      <c r="G809" s="400">
        <v>1735530.5</v>
      </c>
      <c r="H809" s="401">
        <f t="shared" si="220"/>
        <v>1.07347310921967</v>
      </c>
      <c r="I809" s="400">
        <f t="shared" si="221"/>
        <v>412566.71</v>
      </c>
      <c r="J809" s="401">
        <f t="shared" si="222"/>
        <v>0.311850341724016</v>
      </c>
    </row>
    <row r="810" s="344" customFormat="1" ht="24" customHeight="1" spans="1:10">
      <c r="A810" s="398">
        <v>2120102</v>
      </c>
      <c r="B810" s="399">
        <f t="shared" si="218"/>
        <v>7</v>
      </c>
      <c r="C810" s="6" t="s">
        <v>58</v>
      </c>
      <c r="D810" s="400">
        <v>3054597.77</v>
      </c>
      <c r="E810" s="400">
        <v>1680687.5</v>
      </c>
      <c r="F810" s="400">
        <v>1975277.5</v>
      </c>
      <c r="G810" s="400">
        <v>1814722.5</v>
      </c>
      <c r="H810" s="401">
        <f t="shared" si="220"/>
        <v>0.918717749784524</v>
      </c>
      <c r="I810" s="400">
        <f t="shared" si="221"/>
        <v>-1239875.27</v>
      </c>
      <c r="J810" s="401">
        <f t="shared" si="222"/>
        <v>-0.405904594764371</v>
      </c>
    </row>
    <row r="811" s="344" customFormat="1" ht="24" hidden="1" customHeight="1" spans="1:10">
      <c r="A811" s="398">
        <v>2120103</v>
      </c>
      <c r="B811" s="399">
        <f t="shared" si="218"/>
        <v>7</v>
      </c>
      <c r="C811" s="6" t="s">
        <v>59</v>
      </c>
      <c r="D811" s="400"/>
      <c r="E811" s="400"/>
      <c r="F811" s="400"/>
      <c r="G811" s="400"/>
      <c r="H811" s="401"/>
      <c r="I811" s="400"/>
      <c r="J811" s="401"/>
    </row>
    <row r="812" s="344" customFormat="1" ht="24" customHeight="1" spans="1:10">
      <c r="A812" s="398">
        <v>2120104</v>
      </c>
      <c r="B812" s="399">
        <f t="shared" si="218"/>
        <v>7</v>
      </c>
      <c r="C812" s="6" t="s">
        <v>677</v>
      </c>
      <c r="D812" s="400">
        <v>15005582.08</v>
      </c>
      <c r="E812" s="400">
        <v>18672485.21</v>
      </c>
      <c r="F812" s="400">
        <v>22068319.19</v>
      </c>
      <c r="G812" s="400">
        <v>39243920.17</v>
      </c>
      <c r="H812" s="401">
        <f>G812/F812</f>
        <v>1.77829221301924</v>
      </c>
      <c r="I812" s="400">
        <f t="shared" si="221"/>
        <v>24238338.09</v>
      </c>
      <c r="J812" s="401">
        <f>I812/D812</f>
        <v>1.6152880948421</v>
      </c>
    </row>
    <row r="813" s="344" customFormat="1" ht="24" hidden="1" customHeight="1" spans="1:10">
      <c r="A813" s="398">
        <v>2120105</v>
      </c>
      <c r="B813" s="399">
        <f t="shared" si="218"/>
        <v>7</v>
      </c>
      <c r="C813" s="6" t="s">
        <v>678</v>
      </c>
      <c r="D813" s="400"/>
      <c r="E813" s="400"/>
      <c r="F813" s="400"/>
      <c r="G813" s="400"/>
      <c r="H813" s="401"/>
      <c r="I813" s="400"/>
      <c r="J813" s="401"/>
    </row>
    <row r="814" s="344" customFormat="1" ht="24" customHeight="1" spans="1:10">
      <c r="A814" s="398">
        <v>2120106</v>
      </c>
      <c r="B814" s="399">
        <f t="shared" si="218"/>
        <v>7</v>
      </c>
      <c r="C814" s="6" t="s">
        <v>679</v>
      </c>
      <c r="D814" s="400">
        <v>644500.22</v>
      </c>
      <c r="E814" s="400"/>
      <c r="F814" s="400">
        <v>1227307.7</v>
      </c>
      <c r="G814" s="400">
        <v>90000</v>
      </c>
      <c r="H814" s="401">
        <f t="shared" ref="H814:H825" si="224">G814/F814</f>
        <v>0.0733312436644861</v>
      </c>
      <c r="I814" s="400">
        <f t="shared" si="221"/>
        <v>-554500.22</v>
      </c>
      <c r="J814" s="401">
        <f>I814/D814</f>
        <v>-0.860356913454583</v>
      </c>
    </row>
    <row r="815" s="344" customFormat="1" ht="24" hidden="1" customHeight="1" spans="1:10">
      <c r="A815" s="398">
        <v>2120107</v>
      </c>
      <c r="B815" s="399">
        <f t="shared" si="218"/>
        <v>7</v>
      </c>
      <c r="C815" s="6" t="s">
        <v>680</v>
      </c>
      <c r="D815" s="400"/>
      <c r="E815" s="400"/>
      <c r="F815" s="400"/>
      <c r="G815" s="400"/>
      <c r="H815" s="401"/>
      <c r="I815" s="400"/>
      <c r="J815" s="401"/>
    </row>
    <row r="816" s="344" customFormat="1" ht="24" hidden="1" customHeight="1" spans="1:10">
      <c r="A816" s="398">
        <v>2120109</v>
      </c>
      <c r="B816" s="399">
        <f t="shared" si="218"/>
        <v>7</v>
      </c>
      <c r="C816" s="6" t="s">
        <v>681</v>
      </c>
      <c r="D816" s="400"/>
      <c r="E816" s="400"/>
      <c r="F816" s="400"/>
      <c r="G816" s="400"/>
      <c r="H816" s="401"/>
      <c r="I816" s="400"/>
      <c r="J816" s="401"/>
    </row>
    <row r="817" s="344" customFormat="1" ht="24" hidden="1" customHeight="1" spans="1:10">
      <c r="A817" s="398">
        <v>2120110</v>
      </c>
      <c r="B817" s="399">
        <f t="shared" si="218"/>
        <v>7</v>
      </c>
      <c r="C817" s="6" t="s">
        <v>682</v>
      </c>
      <c r="D817" s="400"/>
      <c r="E817" s="400"/>
      <c r="F817" s="400"/>
      <c r="G817" s="400"/>
      <c r="H817" s="401"/>
      <c r="I817" s="400"/>
      <c r="J817" s="401"/>
    </row>
    <row r="818" s="344" customFormat="1" ht="24" customHeight="1" spans="1:10">
      <c r="A818" s="398">
        <v>2120199</v>
      </c>
      <c r="B818" s="399">
        <f t="shared" si="218"/>
        <v>7</v>
      </c>
      <c r="C818" s="6" t="s">
        <v>683</v>
      </c>
      <c r="D818" s="400">
        <v>1042704.83</v>
      </c>
      <c r="E818" s="400">
        <v>6179210.24</v>
      </c>
      <c r="F818" s="400">
        <v>6402245.7</v>
      </c>
      <c r="G818" s="400">
        <v>7478936.83</v>
      </c>
      <c r="H818" s="401">
        <f t="shared" si="224"/>
        <v>1.16817397839011</v>
      </c>
      <c r="I818" s="400">
        <f t="shared" si="221"/>
        <v>6436232</v>
      </c>
      <c r="J818" s="401">
        <f t="shared" ref="J818:J825" si="225">I818/D818</f>
        <v>6.17263084894313</v>
      </c>
    </row>
    <row r="819" s="344" customFormat="1" ht="24" customHeight="1" spans="1:10">
      <c r="A819" s="393">
        <v>21202</v>
      </c>
      <c r="B819" s="394">
        <f t="shared" si="218"/>
        <v>5</v>
      </c>
      <c r="C819" s="395" t="s">
        <v>684</v>
      </c>
      <c r="D819" s="396">
        <f t="shared" ref="D819:G819" si="226">D820</f>
        <v>179532</v>
      </c>
      <c r="E819" s="396">
        <f t="shared" si="226"/>
        <v>2590468</v>
      </c>
      <c r="F819" s="396">
        <f t="shared" si="226"/>
        <v>1476860</v>
      </c>
      <c r="G819" s="396">
        <f t="shared" si="226"/>
        <v>1476860</v>
      </c>
      <c r="H819" s="397">
        <f t="shared" si="224"/>
        <v>1</v>
      </c>
      <c r="I819" s="396">
        <f t="shared" si="221"/>
        <v>1297328</v>
      </c>
      <c r="J819" s="397">
        <f t="shared" si="225"/>
        <v>7.22616580888087</v>
      </c>
    </row>
    <row r="820" s="344" customFormat="1" ht="24" customHeight="1" spans="1:10">
      <c r="A820" s="398">
        <v>2120201</v>
      </c>
      <c r="B820" s="399">
        <f t="shared" si="218"/>
        <v>7</v>
      </c>
      <c r="C820" s="6" t="s">
        <v>685</v>
      </c>
      <c r="D820" s="400">
        <v>179532</v>
      </c>
      <c r="E820" s="400">
        <v>2590468</v>
      </c>
      <c r="F820" s="400">
        <v>1476860</v>
      </c>
      <c r="G820" s="400">
        <v>1476860</v>
      </c>
      <c r="H820" s="401">
        <f t="shared" si="224"/>
        <v>1</v>
      </c>
      <c r="I820" s="400">
        <f t="shared" si="221"/>
        <v>1297328</v>
      </c>
      <c r="J820" s="401">
        <f t="shared" si="225"/>
        <v>7.22616580888087</v>
      </c>
    </row>
    <row r="821" s="344" customFormat="1" ht="24" customHeight="1" spans="1:10">
      <c r="A821" s="393">
        <v>21203</v>
      </c>
      <c r="B821" s="394">
        <f t="shared" si="218"/>
        <v>5</v>
      </c>
      <c r="C821" s="395" t="s">
        <v>686</v>
      </c>
      <c r="D821" s="396">
        <f t="shared" ref="D821:G821" si="227">SUM(D822:D823)</f>
        <v>1607770.06</v>
      </c>
      <c r="E821" s="396">
        <f t="shared" si="227"/>
        <v>6846840</v>
      </c>
      <c r="F821" s="396">
        <f t="shared" si="227"/>
        <v>27652217</v>
      </c>
      <c r="G821" s="396">
        <f t="shared" si="227"/>
        <v>21030540.6</v>
      </c>
      <c r="H821" s="397">
        <f t="shared" si="224"/>
        <v>0.760537232873588</v>
      </c>
      <c r="I821" s="396">
        <f t="shared" si="221"/>
        <v>19422770.54</v>
      </c>
      <c r="J821" s="397">
        <f t="shared" si="225"/>
        <v>12.0805648912258</v>
      </c>
    </row>
    <row r="822" s="344" customFormat="1" ht="24" customHeight="1" spans="1:10">
      <c r="A822" s="398">
        <v>2120303</v>
      </c>
      <c r="B822" s="399">
        <f t="shared" si="218"/>
        <v>7</v>
      </c>
      <c r="C822" s="6" t="s">
        <v>687</v>
      </c>
      <c r="D822" s="400">
        <v>175130.5</v>
      </c>
      <c r="E822" s="400"/>
      <c r="F822" s="400">
        <v>1000000</v>
      </c>
      <c r="G822" s="400">
        <v>1000000</v>
      </c>
      <c r="H822" s="401">
        <f t="shared" si="224"/>
        <v>1</v>
      </c>
      <c r="I822" s="400">
        <f t="shared" si="221"/>
        <v>824869.5</v>
      </c>
      <c r="J822" s="401">
        <f t="shared" si="225"/>
        <v>4.71002766508404</v>
      </c>
    </row>
    <row r="823" s="344" customFormat="1" ht="24" customHeight="1" spans="1:10">
      <c r="A823" s="398">
        <v>2120399</v>
      </c>
      <c r="B823" s="399">
        <f t="shared" si="218"/>
        <v>7</v>
      </c>
      <c r="C823" s="6" t="s">
        <v>688</v>
      </c>
      <c r="D823" s="400">
        <v>1432639.56</v>
      </c>
      <c r="E823" s="400">
        <v>6846840</v>
      </c>
      <c r="F823" s="400">
        <v>26652217</v>
      </c>
      <c r="G823" s="400">
        <v>20030540.6</v>
      </c>
      <c r="H823" s="401">
        <f t="shared" si="224"/>
        <v>0.751552510622287</v>
      </c>
      <c r="I823" s="400">
        <f t="shared" si="221"/>
        <v>18597901.04</v>
      </c>
      <c r="J823" s="401">
        <f t="shared" si="225"/>
        <v>12.9815632342304</v>
      </c>
    </row>
    <row r="824" s="344" customFormat="1" ht="24" customHeight="1" spans="1:10">
      <c r="A824" s="393">
        <v>21205</v>
      </c>
      <c r="B824" s="394">
        <f t="shared" si="218"/>
        <v>5</v>
      </c>
      <c r="C824" s="395" t="s">
        <v>689</v>
      </c>
      <c r="D824" s="396">
        <f t="shared" ref="D824:G824" si="228">D825</f>
        <v>26558757.07</v>
      </c>
      <c r="E824" s="396">
        <f t="shared" si="228"/>
        <v>9982614.33</v>
      </c>
      <c r="F824" s="396">
        <f t="shared" si="228"/>
        <v>21171610.25</v>
      </c>
      <c r="G824" s="396">
        <f t="shared" si="228"/>
        <v>101709764.9</v>
      </c>
      <c r="H824" s="397">
        <f t="shared" si="224"/>
        <v>4.8040637296353</v>
      </c>
      <c r="I824" s="396">
        <f t="shared" si="221"/>
        <v>75151007.83</v>
      </c>
      <c r="J824" s="397">
        <f t="shared" si="225"/>
        <v>2.82961313407578</v>
      </c>
    </row>
    <row r="825" s="344" customFormat="1" ht="24" customHeight="1" spans="1:10">
      <c r="A825" s="398">
        <v>2120501</v>
      </c>
      <c r="B825" s="399">
        <f t="shared" si="218"/>
        <v>7</v>
      </c>
      <c r="C825" s="6" t="s">
        <v>690</v>
      </c>
      <c r="D825" s="400">
        <v>26558757.07</v>
      </c>
      <c r="E825" s="400">
        <v>9982614.33</v>
      </c>
      <c r="F825" s="400">
        <v>21171610.25</v>
      </c>
      <c r="G825" s="400">
        <v>101709764.9</v>
      </c>
      <c r="H825" s="401">
        <f t="shared" si="224"/>
        <v>4.8040637296353</v>
      </c>
      <c r="I825" s="400">
        <f t="shared" si="221"/>
        <v>75151007.83</v>
      </c>
      <c r="J825" s="401">
        <f t="shared" si="225"/>
        <v>2.82961313407578</v>
      </c>
    </row>
    <row r="826" s="344" customFormat="1" ht="24" hidden="1" customHeight="1" spans="1:10">
      <c r="A826" s="393">
        <v>21206</v>
      </c>
      <c r="B826" s="394">
        <f t="shared" si="218"/>
        <v>5</v>
      </c>
      <c r="C826" s="395" t="s">
        <v>691</v>
      </c>
      <c r="D826" s="396"/>
      <c r="E826" s="396"/>
      <c r="F826" s="396"/>
      <c r="G826" s="396"/>
      <c r="H826" s="397"/>
      <c r="I826" s="396"/>
      <c r="J826" s="397"/>
    </row>
    <row r="827" s="344" customFormat="1" ht="24" hidden="1" customHeight="1" spans="1:10">
      <c r="A827" s="398">
        <v>2120601</v>
      </c>
      <c r="B827" s="399">
        <f t="shared" si="218"/>
        <v>7</v>
      </c>
      <c r="C827" s="6" t="s">
        <v>692</v>
      </c>
      <c r="D827" s="400"/>
      <c r="E827" s="400"/>
      <c r="F827" s="400"/>
      <c r="G827" s="400"/>
      <c r="H827" s="401"/>
      <c r="I827" s="400"/>
      <c r="J827" s="401"/>
    </row>
    <row r="828" s="344" customFormat="1" ht="24" customHeight="1" spans="1:10">
      <c r="A828" s="393">
        <v>21299</v>
      </c>
      <c r="B828" s="394">
        <f t="shared" si="218"/>
        <v>5</v>
      </c>
      <c r="C828" s="395" t="s">
        <v>693</v>
      </c>
      <c r="D828" s="396">
        <f>D829</f>
        <v>0</v>
      </c>
      <c r="E828" s="396">
        <f t="shared" ref="E828:G828" si="229">E829</f>
        <v>306900</v>
      </c>
      <c r="F828" s="396">
        <f t="shared" si="229"/>
        <v>15615880.59</v>
      </c>
      <c r="G828" s="396">
        <f t="shared" si="229"/>
        <v>16580377.52</v>
      </c>
      <c r="H828" s="397">
        <f>G828/F828</f>
        <v>1.06176385151265</v>
      </c>
      <c r="I828" s="396">
        <f t="shared" si="221"/>
        <v>16580377.52</v>
      </c>
      <c r="J828" s="397"/>
    </row>
    <row r="829" s="344" customFormat="1" ht="24" customHeight="1" spans="1:10">
      <c r="A829" s="398">
        <v>2129999</v>
      </c>
      <c r="B829" s="399">
        <f t="shared" si="218"/>
        <v>7</v>
      </c>
      <c r="C829" s="6" t="s">
        <v>694</v>
      </c>
      <c r="D829" s="400"/>
      <c r="E829" s="400">
        <v>306900</v>
      </c>
      <c r="F829" s="400">
        <v>15615880.59</v>
      </c>
      <c r="G829" s="400">
        <v>16580377.52</v>
      </c>
      <c r="H829" s="401">
        <f>G829/F829</f>
        <v>1.06176385151265</v>
      </c>
      <c r="I829" s="400">
        <f t="shared" si="221"/>
        <v>16580377.52</v>
      </c>
      <c r="J829" s="401"/>
    </row>
    <row r="830" s="344" customFormat="1" ht="24" customHeight="1" spans="1:10">
      <c r="A830" s="387">
        <v>213</v>
      </c>
      <c r="B830" s="388">
        <f t="shared" si="218"/>
        <v>3</v>
      </c>
      <c r="C830" s="420" t="s">
        <v>695</v>
      </c>
      <c r="D830" s="421">
        <f t="shared" ref="D830:G830" si="230">D831+D857+D879+D907+D918+D925+D931+D934</f>
        <v>144630625.55</v>
      </c>
      <c r="E830" s="421">
        <f t="shared" si="230"/>
        <v>228333591.36</v>
      </c>
      <c r="F830" s="421">
        <f t="shared" si="230"/>
        <v>268315683</v>
      </c>
      <c r="G830" s="421">
        <f t="shared" si="230"/>
        <v>221337326.14</v>
      </c>
      <c r="H830" s="392">
        <f t="shared" ref="H830:H833" si="231">G830/F830</f>
        <v>0.824913861408541</v>
      </c>
      <c r="I830" s="421">
        <f t="shared" si="221"/>
        <v>76706700.59</v>
      </c>
      <c r="J830" s="392">
        <f t="shared" ref="J828:J833" si="232">I830/D830</f>
        <v>0.530362779655418</v>
      </c>
    </row>
    <row r="831" s="344" customFormat="1" ht="24" customHeight="1" spans="1:10">
      <c r="A831" s="393">
        <v>21301</v>
      </c>
      <c r="B831" s="394">
        <f t="shared" si="218"/>
        <v>5</v>
      </c>
      <c r="C831" s="395" t="s">
        <v>696</v>
      </c>
      <c r="D831" s="396">
        <f t="shared" ref="D831:G831" si="233">SUM(D832:D856)</f>
        <v>48082590.77</v>
      </c>
      <c r="E831" s="396">
        <f t="shared" si="233"/>
        <v>98398947.28</v>
      </c>
      <c r="F831" s="396">
        <f t="shared" si="233"/>
        <v>114978545.34</v>
      </c>
      <c r="G831" s="396">
        <f t="shared" si="233"/>
        <v>93108453.35</v>
      </c>
      <c r="H831" s="397">
        <f t="shared" si="231"/>
        <v>0.809789800998712</v>
      </c>
      <c r="I831" s="396">
        <f t="shared" si="221"/>
        <v>45025862.58</v>
      </c>
      <c r="J831" s="397">
        <f t="shared" si="232"/>
        <v>0.936427548078229</v>
      </c>
    </row>
    <row r="832" s="344" customFormat="1" ht="24" customHeight="1" spans="1:10">
      <c r="A832" s="398">
        <v>2130101</v>
      </c>
      <c r="B832" s="399">
        <f t="shared" si="218"/>
        <v>7</v>
      </c>
      <c r="C832" s="6" t="s">
        <v>57</v>
      </c>
      <c r="D832" s="400">
        <v>4854047.75</v>
      </c>
      <c r="E832" s="400">
        <v>4904905.45</v>
      </c>
      <c r="F832" s="400">
        <v>5248889.67</v>
      </c>
      <c r="G832" s="400">
        <v>5457402.05</v>
      </c>
      <c r="H832" s="401">
        <f t="shared" si="231"/>
        <v>1.03972504531611</v>
      </c>
      <c r="I832" s="400">
        <f t="shared" si="221"/>
        <v>603354.3</v>
      </c>
      <c r="J832" s="401">
        <f t="shared" si="232"/>
        <v>0.124299209870772</v>
      </c>
    </row>
    <row r="833" s="344" customFormat="1" ht="24" customHeight="1" spans="1:10">
      <c r="A833" s="398">
        <v>2130102</v>
      </c>
      <c r="B833" s="399">
        <f t="shared" si="218"/>
        <v>7</v>
      </c>
      <c r="C833" s="6" t="s">
        <v>58</v>
      </c>
      <c r="D833" s="400">
        <v>1036955.04</v>
      </c>
      <c r="E833" s="400"/>
      <c r="F833" s="400">
        <v>1314953.12</v>
      </c>
      <c r="G833" s="400">
        <v>1210955.74</v>
      </c>
      <c r="H833" s="401">
        <f t="shared" si="231"/>
        <v>0.920911720411751</v>
      </c>
      <c r="I833" s="400">
        <f t="shared" si="221"/>
        <v>174000.7</v>
      </c>
      <c r="J833" s="401">
        <f t="shared" si="232"/>
        <v>0.167799656964877</v>
      </c>
    </row>
    <row r="834" s="344" customFormat="1" ht="24" hidden="1" customHeight="1" spans="1:10">
      <c r="A834" s="398">
        <v>2130103</v>
      </c>
      <c r="B834" s="399">
        <f t="shared" si="218"/>
        <v>7</v>
      </c>
      <c r="C834" s="6" t="s">
        <v>59</v>
      </c>
      <c r="D834" s="400"/>
      <c r="E834" s="400"/>
      <c r="F834" s="400"/>
      <c r="G834" s="400"/>
      <c r="H834" s="401"/>
      <c r="I834" s="400"/>
      <c r="J834" s="401"/>
    </row>
    <row r="835" s="344" customFormat="1" ht="24" customHeight="1" spans="1:10">
      <c r="A835" s="398">
        <v>2130104</v>
      </c>
      <c r="B835" s="399">
        <f t="shared" si="218"/>
        <v>7</v>
      </c>
      <c r="C835" s="6" t="s">
        <v>66</v>
      </c>
      <c r="D835" s="400">
        <v>10306761.01</v>
      </c>
      <c r="E835" s="400">
        <v>12479084.82</v>
      </c>
      <c r="F835" s="400">
        <v>12503008.62</v>
      </c>
      <c r="G835" s="400">
        <v>10346284.88</v>
      </c>
      <c r="H835" s="401">
        <f t="shared" ref="H835:H839" si="234">G835/F835</f>
        <v>0.827503618884972</v>
      </c>
      <c r="I835" s="400">
        <f t="shared" si="221"/>
        <v>39523.870000001</v>
      </c>
      <c r="J835" s="401">
        <f t="shared" ref="J835:J839" si="235">I835/D835</f>
        <v>0.00383475176747123</v>
      </c>
    </row>
    <row r="836" s="344" customFormat="1" ht="24" hidden="1" customHeight="1" spans="1:10">
      <c r="A836" s="398">
        <v>2130105</v>
      </c>
      <c r="B836" s="399">
        <f t="shared" si="218"/>
        <v>7</v>
      </c>
      <c r="C836" s="6" t="s">
        <v>697</v>
      </c>
      <c r="D836" s="400"/>
      <c r="E836" s="400"/>
      <c r="F836" s="400"/>
      <c r="G836" s="400"/>
      <c r="H836" s="401"/>
      <c r="I836" s="400"/>
      <c r="J836" s="401"/>
    </row>
    <row r="837" s="344" customFormat="1" ht="24" customHeight="1" spans="1:10">
      <c r="A837" s="398">
        <v>2130106</v>
      </c>
      <c r="B837" s="399">
        <f t="shared" si="218"/>
        <v>7</v>
      </c>
      <c r="C837" s="6" t="s">
        <v>698</v>
      </c>
      <c r="D837" s="400">
        <v>6225741.08</v>
      </c>
      <c r="E837" s="400">
        <v>800000</v>
      </c>
      <c r="F837" s="400">
        <v>800000</v>
      </c>
      <c r="G837" s="400">
        <v>0</v>
      </c>
      <c r="H837" s="401">
        <f t="shared" si="234"/>
        <v>0</v>
      </c>
      <c r="I837" s="400">
        <f t="shared" si="221"/>
        <v>-6225741.08</v>
      </c>
      <c r="J837" s="401">
        <f t="shared" si="235"/>
        <v>-1</v>
      </c>
    </row>
    <row r="838" s="344" customFormat="1" ht="24" customHeight="1" spans="1:10">
      <c r="A838" s="398">
        <v>2130108</v>
      </c>
      <c r="B838" s="399">
        <f t="shared" si="218"/>
        <v>7</v>
      </c>
      <c r="C838" s="6" t="s">
        <v>699</v>
      </c>
      <c r="D838" s="400">
        <v>318578</v>
      </c>
      <c r="E838" s="400">
        <v>102200</v>
      </c>
      <c r="F838" s="400">
        <v>141560.2</v>
      </c>
      <c r="G838" s="400">
        <v>0</v>
      </c>
      <c r="H838" s="401">
        <f t="shared" si="234"/>
        <v>0</v>
      </c>
      <c r="I838" s="400">
        <f t="shared" si="221"/>
        <v>-318578</v>
      </c>
      <c r="J838" s="401">
        <f t="shared" si="235"/>
        <v>-1</v>
      </c>
    </row>
    <row r="839" s="344" customFormat="1" ht="24" customHeight="1" spans="1:10">
      <c r="A839" s="398">
        <v>2130109</v>
      </c>
      <c r="B839" s="399">
        <f t="shared" si="218"/>
        <v>7</v>
      </c>
      <c r="C839" s="6" t="s">
        <v>700</v>
      </c>
      <c r="D839" s="400"/>
      <c r="E839" s="400">
        <v>221600</v>
      </c>
      <c r="F839" s="400">
        <v>289174.93</v>
      </c>
      <c r="G839" s="400">
        <v>78814.93</v>
      </c>
      <c r="H839" s="401">
        <f t="shared" si="234"/>
        <v>0.272551047215608</v>
      </c>
      <c r="I839" s="400">
        <f t="shared" si="221"/>
        <v>78814.93</v>
      </c>
      <c r="J839" s="401"/>
    </row>
    <row r="840" s="344" customFormat="1" ht="24" hidden="1" customHeight="1" spans="1:10">
      <c r="A840" s="398">
        <v>2130110</v>
      </c>
      <c r="B840" s="399">
        <f t="shared" si="218"/>
        <v>7</v>
      </c>
      <c r="C840" s="6" t="s">
        <v>701</v>
      </c>
      <c r="D840" s="400"/>
      <c r="E840" s="400"/>
      <c r="F840" s="400"/>
      <c r="G840" s="400"/>
      <c r="H840" s="401"/>
      <c r="I840" s="400"/>
      <c r="J840" s="401"/>
    </row>
    <row r="841" s="344" customFormat="1" ht="24" customHeight="1" spans="1:10">
      <c r="A841" s="398">
        <v>2130111</v>
      </c>
      <c r="B841" s="399">
        <f t="shared" si="218"/>
        <v>7</v>
      </c>
      <c r="C841" s="6" t="s">
        <v>702</v>
      </c>
      <c r="D841" s="400"/>
      <c r="E841" s="400">
        <v>23000</v>
      </c>
      <c r="F841" s="400">
        <v>15000</v>
      </c>
      <c r="G841" s="400">
        <v>0</v>
      </c>
      <c r="H841" s="401">
        <f>G841/F841</f>
        <v>0</v>
      </c>
      <c r="I841" s="400">
        <f t="shared" si="221"/>
        <v>0</v>
      </c>
      <c r="J841" s="401"/>
    </row>
    <row r="842" s="344" customFormat="1" ht="24" hidden="1" customHeight="1" spans="1:10">
      <c r="A842" s="398">
        <v>2130112</v>
      </c>
      <c r="B842" s="399">
        <f t="shared" si="218"/>
        <v>7</v>
      </c>
      <c r="C842" s="6" t="s">
        <v>703</v>
      </c>
      <c r="D842" s="400"/>
      <c r="E842" s="400"/>
      <c r="F842" s="400"/>
      <c r="G842" s="400"/>
      <c r="H842" s="401"/>
      <c r="I842" s="400"/>
      <c r="J842" s="401"/>
    </row>
    <row r="843" s="344" customFormat="1" ht="24" hidden="1" customHeight="1" spans="1:10">
      <c r="A843" s="398">
        <v>2130114</v>
      </c>
      <c r="B843" s="399">
        <f t="shared" si="218"/>
        <v>7</v>
      </c>
      <c r="C843" s="6" t="s">
        <v>704</v>
      </c>
      <c r="D843" s="400"/>
      <c r="E843" s="400"/>
      <c r="F843" s="400"/>
      <c r="G843" s="400"/>
      <c r="H843" s="401"/>
      <c r="I843" s="400"/>
      <c r="J843" s="401"/>
    </row>
    <row r="844" s="344" customFormat="1" ht="24" customHeight="1" spans="1:10">
      <c r="A844" s="398">
        <v>2130119</v>
      </c>
      <c r="B844" s="399">
        <f t="shared" si="218"/>
        <v>7</v>
      </c>
      <c r="C844" s="6" t="s">
        <v>705</v>
      </c>
      <c r="D844" s="400">
        <v>43560</v>
      </c>
      <c r="E844" s="400"/>
      <c r="F844" s="400">
        <v>4000</v>
      </c>
      <c r="G844" s="400">
        <v>0</v>
      </c>
      <c r="H844" s="401">
        <f t="shared" ref="H844:H848" si="236">G844/F844</f>
        <v>0</v>
      </c>
      <c r="I844" s="400">
        <f t="shared" si="221"/>
        <v>-43560</v>
      </c>
      <c r="J844" s="401">
        <f t="shared" ref="J841:J846" si="237">I844/D844</f>
        <v>-1</v>
      </c>
    </row>
    <row r="845" s="344" customFormat="1" ht="24" customHeight="1" spans="1:10">
      <c r="A845" s="398">
        <v>2130120</v>
      </c>
      <c r="B845" s="399">
        <f t="shared" si="218"/>
        <v>7</v>
      </c>
      <c r="C845" s="6" t="s">
        <v>706</v>
      </c>
      <c r="D845" s="400"/>
      <c r="E845" s="400"/>
      <c r="F845" s="400">
        <v>10000</v>
      </c>
      <c r="G845" s="400">
        <v>9420.92</v>
      </c>
      <c r="H845" s="401">
        <f t="shared" si="236"/>
        <v>0.942092</v>
      </c>
      <c r="I845" s="400">
        <f t="shared" si="221"/>
        <v>9420.92</v>
      </c>
      <c r="J845" s="401" t="e">
        <f t="shared" si="237"/>
        <v>#DIV/0!</v>
      </c>
    </row>
    <row r="846" s="344" customFormat="1" ht="24" hidden="1" customHeight="1" spans="1:10">
      <c r="A846" s="398">
        <v>2130121</v>
      </c>
      <c r="B846" s="399">
        <f t="shared" si="218"/>
        <v>7</v>
      </c>
      <c r="C846" s="6" t="s">
        <v>707</v>
      </c>
      <c r="D846" s="400">
        <v>79000</v>
      </c>
      <c r="E846" s="400"/>
      <c r="F846" s="400"/>
      <c r="G846" s="400"/>
      <c r="H846" s="401"/>
      <c r="I846" s="400">
        <f t="shared" si="221"/>
        <v>-79000</v>
      </c>
      <c r="J846" s="401">
        <f t="shared" si="237"/>
        <v>-1</v>
      </c>
    </row>
    <row r="847" s="344" customFormat="1" ht="24" customHeight="1" spans="1:10">
      <c r="A847" s="398">
        <v>2130122</v>
      </c>
      <c r="B847" s="399">
        <f t="shared" ref="B847:B910" si="238">LEN(A847)</f>
        <v>7</v>
      </c>
      <c r="C847" s="6" t="s">
        <v>708</v>
      </c>
      <c r="D847" s="400">
        <v>17711711.77</v>
      </c>
      <c r="E847" s="400">
        <v>52803663.46</v>
      </c>
      <c r="F847" s="400">
        <v>76425001.57</v>
      </c>
      <c r="G847" s="400">
        <v>70235984.98</v>
      </c>
      <c r="H847" s="401">
        <f t="shared" si="236"/>
        <v>0.91901843031915</v>
      </c>
      <c r="I847" s="400">
        <f t="shared" si="221"/>
        <v>52524273.21</v>
      </c>
      <c r="J847" s="401">
        <f t="shared" ref="J847:J850" si="239">I847/D847</f>
        <v>2.96551083780425</v>
      </c>
    </row>
    <row r="848" s="344" customFormat="1" ht="24" customHeight="1" spans="1:10">
      <c r="A848" s="398">
        <v>2130124</v>
      </c>
      <c r="B848" s="399">
        <f t="shared" si="238"/>
        <v>7</v>
      </c>
      <c r="C848" s="6" t="s">
        <v>709</v>
      </c>
      <c r="D848" s="400"/>
      <c r="E848" s="400">
        <v>200000</v>
      </c>
      <c r="F848" s="400">
        <v>200000</v>
      </c>
      <c r="G848" s="400">
        <v>0</v>
      </c>
      <c r="H848" s="401">
        <f t="shared" si="236"/>
        <v>0</v>
      </c>
      <c r="I848" s="400">
        <f t="shared" si="221"/>
        <v>0</v>
      </c>
      <c r="J848" s="401"/>
    </row>
    <row r="849" s="344" customFormat="1" ht="24" hidden="1" customHeight="1" spans="1:10">
      <c r="A849" s="398">
        <v>2130125</v>
      </c>
      <c r="B849" s="399">
        <f t="shared" si="238"/>
        <v>7</v>
      </c>
      <c r="C849" s="6" t="s">
        <v>710</v>
      </c>
      <c r="D849" s="400">
        <v>200000</v>
      </c>
      <c r="E849" s="400"/>
      <c r="F849" s="400"/>
      <c r="G849" s="400"/>
      <c r="H849" s="401"/>
      <c r="I849" s="400">
        <f t="shared" si="221"/>
        <v>-200000</v>
      </c>
      <c r="J849" s="401">
        <f t="shared" si="239"/>
        <v>-1</v>
      </c>
    </row>
    <row r="850" s="344" customFormat="1" ht="24" customHeight="1" spans="1:10">
      <c r="A850" s="398">
        <v>2130126</v>
      </c>
      <c r="B850" s="399">
        <f t="shared" si="238"/>
        <v>7</v>
      </c>
      <c r="C850" s="6" t="s">
        <v>711</v>
      </c>
      <c r="D850" s="400">
        <v>9000</v>
      </c>
      <c r="E850" s="400">
        <v>9000</v>
      </c>
      <c r="F850" s="400">
        <v>2800</v>
      </c>
      <c r="G850" s="400">
        <v>2800</v>
      </c>
      <c r="H850" s="401">
        <f t="shared" ref="H849:H853" si="240">G850/F850</f>
        <v>1</v>
      </c>
      <c r="I850" s="400">
        <f t="shared" si="221"/>
        <v>-6200</v>
      </c>
      <c r="J850" s="401">
        <f t="shared" si="239"/>
        <v>-0.688888888888889</v>
      </c>
    </row>
    <row r="851" s="344" customFormat="1" ht="24" hidden="1" customHeight="1" spans="1:10">
      <c r="A851" s="398">
        <v>2130135</v>
      </c>
      <c r="B851" s="399">
        <f t="shared" si="238"/>
        <v>7</v>
      </c>
      <c r="C851" s="6" t="s">
        <v>712</v>
      </c>
      <c r="D851" s="400"/>
      <c r="E851" s="400"/>
      <c r="F851" s="400"/>
      <c r="G851" s="400"/>
      <c r="H851" s="401"/>
      <c r="I851" s="400"/>
      <c r="J851" s="401"/>
    </row>
    <row r="852" s="344" customFormat="1" ht="24" customHeight="1" spans="1:10">
      <c r="A852" s="398">
        <v>2130142</v>
      </c>
      <c r="B852" s="399">
        <f t="shared" si="238"/>
        <v>7</v>
      </c>
      <c r="C852" s="6" t="s">
        <v>713</v>
      </c>
      <c r="D852" s="400">
        <v>50000</v>
      </c>
      <c r="E852" s="400"/>
      <c r="F852" s="400"/>
      <c r="G852" s="400">
        <v>0</v>
      </c>
      <c r="H852" s="401"/>
      <c r="I852" s="400">
        <f t="shared" si="221"/>
        <v>-50000</v>
      </c>
      <c r="J852" s="401">
        <f>I852/D852</f>
        <v>-1</v>
      </c>
    </row>
    <row r="853" s="344" customFormat="1" ht="24" customHeight="1" spans="1:10">
      <c r="A853" s="398">
        <v>2130148</v>
      </c>
      <c r="B853" s="399">
        <f t="shared" si="238"/>
        <v>7</v>
      </c>
      <c r="C853" s="6" t="s">
        <v>714</v>
      </c>
      <c r="D853" s="400">
        <v>148512.04</v>
      </c>
      <c r="E853" s="400">
        <v>2000000</v>
      </c>
      <c r="F853" s="400">
        <v>2000000</v>
      </c>
      <c r="G853" s="400">
        <v>0</v>
      </c>
      <c r="H853" s="401">
        <f t="shared" si="240"/>
        <v>0</v>
      </c>
      <c r="I853" s="400">
        <f t="shared" si="221"/>
        <v>-148512.04</v>
      </c>
      <c r="J853" s="401">
        <f t="shared" ref="J853:J857" si="241">I853/D853</f>
        <v>-1</v>
      </c>
    </row>
    <row r="854" s="344" customFormat="1" ht="24" hidden="1" customHeight="1" spans="1:10">
      <c r="A854" s="398">
        <v>2130152</v>
      </c>
      <c r="B854" s="399">
        <f t="shared" si="238"/>
        <v>7</v>
      </c>
      <c r="C854" s="6" t="s">
        <v>715</v>
      </c>
      <c r="D854" s="400"/>
      <c r="E854" s="400"/>
      <c r="F854" s="400"/>
      <c r="G854" s="400"/>
      <c r="H854" s="401"/>
      <c r="I854" s="400"/>
      <c r="J854" s="401"/>
    </row>
    <row r="855" s="344" customFormat="1" ht="24" customHeight="1" spans="1:10">
      <c r="A855" s="398">
        <v>2130153</v>
      </c>
      <c r="B855" s="399">
        <f t="shared" si="238"/>
        <v>7</v>
      </c>
      <c r="C855" s="6" t="s">
        <v>716</v>
      </c>
      <c r="D855" s="400">
        <v>4362000</v>
      </c>
      <c r="E855" s="400">
        <v>10396000</v>
      </c>
      <c r="F855" s="400">
        <v>7017887.63</v>
      </c>
      <c r="G855" s="400">
        <v>4371955.25</v>
      </c>
      <c r="H855" s="401">
        <f t="shared" ref="H855:H857" si="242">G855/F855</f>
        <v>0.62297310537017</v>
      </c>
      <c r="I855" s="400">
        <f t="shared" si="221"/>
        <v>9955.25</v>
      </c>
      <c r="J855" s="401">
        <f t="shared" si="241"/>
        <v>0.00228226730857405</v>
      </c>
    </row>
    <row r="856" s="344" customFormat="1" ht="24" customHeight="1" spans="1:10">
      <c r="A856" s="398">
        <v>2130199</v>
      </c>
      <c r="B856" s="399">
        <f t="shared" si="238"/>
        <v>7</v>
      </c>
      <c r="C856" s="6" t="s">
        <v>717</v>
      </c>
      <c r="D856" s="400">
        <v>2736724.08</v>
      </c>
      <c r="E856" s="400">
        <v>14459493.55</v>
      </c>
      <c r="F856" s="400">
        <v>9006269.6</v>
      </c>
      <c r="G856" s="400">
        <v>1394834.6</v>
      </c>
      <c r="H856" s="401">
        <f t="shared" si="242"/>
        <v>0.154873733737662</v>
      </c>
      <c r="I856" s="400">
        <f t="shared" si="221"/>
        <v>-1341889.48</v>
      </c>
      <c r="J856" s="401">
        <f t="shared" si="241"/>
        <v>-0.490326916698157</v>
      </c>
    </row>
    <row r="857" s="344" customFormat="1" ht="24" customHeight="1" spans="1:10">
      <c r="A857" s="393">
        <v>21302</v>
      </c>
      <c r="B857" s="394">
        <f t="shared" si="238"/>
        <v>5</v>
      </c>
      <c r="C857" s="395" t="s">
        <v>718</v>
      </c>
      <c r="D857" s="396">
        <f t="shared" ref="D857:G857" si="243">SUM(D858:D878)</f>
        <v>8775970.68</v>
      </c>
      <c r="E857" s="396">
        <f t="shared" si="243"/>
        <v>28045799.08</v>
      </c>
      <c r="F857" s="396">
        <f t="shared" si="243"/>
        <v>16487983.9</v>
      </c>
      <c r="G857" s="396">
        <f t="shared" si="243"/>
        <v>11242785.27</v>
      </c>
      <c r="H857" s="397">
        <f t="shared" si="242"/>
        <v>0.68187750171202</v>
      </c>
      <c r="I857" s="396">
        <f t="shared" si="221"/>
        <v>2466814.59</v>
      </c>
      <c r="J857" s="397">
        <f t="shared" si="241"/>
        <v>0.281087378245434</v>
      </c>
    </row>
    <row r="858" s="344" customFormat="1" ht="24" hidden="1" customHeight="1" spans="1:10">
      <c r="A858" s="398">
        <v>2130201</v>
      </c>
      <c r="B858" s="399">
        <f t="shared" si="238"/>
        <v>7</v>
      </c>
      <c r="C858" s="6" t="s">
        <v>57</v>
      </c>
      <c r="D858" s="400"/>
      <c r="E858" s="400"/>
      <c r="F858" s="400"/>
      <c r="G858" s="400"/>
      <c r="H858" s="401"/>
      <c r="I858" s="400"/>
      <c r="J858" s="401"/>
    </row>
    <row r="859" s="344" customFormat="1" ht="24" hidden="1" customHeight="1" spans="1:10">
      <c r="A859" s="398">
        <v>2130202</v>
      </c>
      <c r="B859" s="399">
        <f t="shared" si="238"/>
        <v>7</v>
      </c>
      <c r="C859" s="6" t="s">
        <v>58</v>
      </c>
      <c r="D859" s="400">
        <v>15000</v>
      </c>
      <c r="E859" s="400"/>
      <c r="F859" s="400"/>
      <c r="G859" s="400"/>
      <c r="H859" s="401"/>
      <c r="I859" s="400">
        <f>G859-D859</f>
        <v>-15000</v>
      </c>
      <c r="J859" s="401">
        <f t="shared" ref="J859:J866" si="244">I859/D859</f>
        <v>-1</v>
      </c>
    </row>
    <row r="860" s="344" customFormat="1" ht="24" hidden="1" customHeight="1" spans="1:10">
      <c r="A860" s="398">
        <v>2130203</v>
      </c>
      <c r="B860" s="399">
        <f t="shared" si="238"/>
        <v>7</v>
      </c>
      <c r="C860" s="6" t="s">
        <v>59</v>
      </c>
      <c r="D860" s="400"/>
      <c r="E860" s="400"/>
      <c r="F860" s="400"/>
      <c r="G860" s="400"/>
      <c r="H860" s="401"/>
      <c r="I860" s="400"/>
      <c r="J860" s="401"/>
    </row>
    <row r="861" s="344" customFormat="1" ht="24" customHeight="1" spans="1:10">
      <c r="A861" s="398">
        <v>2130204</v>
      </c>
      <c r="B861" s="399">
        <f t="shared" si="238"/>
        <v>7</v>
      </c>
      <c r="C861" s="6" t="s">
        <v>719</v>
      </c>
      <c r="D861" s="400">
        <v>5606001.06</v>
      </c>
      <c r="E861" s="400">
        <v>6565640.08</v>
      </c>
      <c r="F861" s="400">
        <v>6870426.27</v>
      </c>
      <c r="G861" s="400">
        <v>5577845.93</v>
      </c>
      <c r="H861" s="401">
        <f t="shared" ref="H859:H866" si="245">G861/F861</f>
        <v>0.811863152415432</v>
      </c>
      <c r="I861" s="400">
        <f t="shared" ref="I861:I866" si="246">G861-D861</f>
        <v>-28155.1299999999</v>
      </c>
      <c r="J861" s="401">
        <f t="shared" si="244"/>
        <v>-0.00502231977815571</v>
      </c>
    </row>
    <row r="862" s="344" customFormat="1" ht="24" customHeight="1" spans="1:10">
      <c r="A862" s="398">
        <v>2130205</v>
      </c>
      <c r="B862" s="399">
        <f t="shared" si="238"/>
        <v>7</v>
      </c>
      <c r="C862" s="6" t="s">
        <v>720</v>
      </c>
      <c r="D862" s="400">
        <v>11690</v>
      </c>
      <c r="E862" s="400"/>
      <c r="F862" s="400">
        <v>11700</v>
      </c>
      <c r="G862" s="400">
        <v>11700</v>
      </c>
      <c r="H862" s="401">
        <f t="shared" si="245"/>
        <v>1</v>
      </c>
      <c r="I862" s="400">
        <f t="shared" si="246"/>
        <v>10</v>
      </c>
      <c r="J862" s="401">
        <f t="shared" si="244"/>
        <v>0.000855431993156544</v>
      </c>
    </row>
    <row r="863" s="344" customFormat="1" ht="24" customHeight="1" spans="1:10">
      <c r="A863" s="398">
        <v>2130206</v>
      </c>
      <c r="B863" s="399">
        <f t="shared" si="238"/>
        <v>7</v>
      </c>
      <c r="C863" s="6" t="s">
        <v>721</v>
      </c>
      <c r="D863" s="400">
        <v>74124</v>
      </c>
      <c r="E863" s="400"/>
      <c r="F863" s="400">
        <v>160000</v>
      </c>
      <c r="G863" s="400">
        <v>61320</v>
      </c>
      <c r="H863" s="401">
        <f t="shared" si="245"/>
        <v>0.38325</v>
      </c>
      <c r="I863" s="400">
        <f t="shared" si="246"/>
        <v>-12804</v>
      </c>
      <c r="J863" s="401">
        <f t="shared" si="244"/>
        <v>-0.172737574874535</v>
      </c>
    </row>
    <row r="864" s="344" customFormat="1" ht="24" customHeight="1" spans="1:10">
      <c r="A864" s="398">
        <v>2130207</v>
      </c>
      <c r="B864" s="399">
        <f t="shared" si="238"/>
        <v>7</v>
      </c>
      <c r="C864" s="6" t="s">
        <v>722</v>
      </c>
      <c r="D864" s="400">
        <v>99600</v>
      </c>
      <c r="E864" s="400">
        <v>661068</v>
      </c>
      <c r="F864" s="400">
        <v>1598792.55</v>
      </c>
      <c r="G864" s="400">
        <v>1563470.95</v>
      </c>
      <c r="H864" s="401">
        <f t="shared" si="245"/>
        <v>0.977907327626714</v>
      </c>
      <c r="I864" s="400">
        <f t="shared" si="246"/>
        <v>1463870.95</v>
      </c>
      <c r="J864" s="401">
        <f t="shared" si="244"/>
        <v>14.697499497992</v>
      </c>
    </row>
    <row r="865" s="344" customFormat="1" ht="24" customHeight="1" spans="1:10">
      <c r="A865" s="398">
        <v>2130209</v>
      </c>
      <c r="B865" s="399">
        <f t="shared" si="238"/>
        <v>7</v>
      </c>
      <c r="C865" s="6" t="s">
        <v>723</v>
      </c>
      <c r="D865" s="400">
        <v>2449303.93</v>
      </c>
      <c r="E865" s="400">
        <v>2095353</v>
      </c>
      <c r="F865" s="400">
        <v>2125281.48</v>
      </c>
      <c r="G865" s="400">
        <v>1866583.83</v>
      </c>
      <c r="H865" s="401">
        <f t="shared" si="245"/>
        <v>0.878276053108975</v>
      </c>
      <c r="I865" s="400">
        <f t="shared" si="246"/>
        <v>-582720.1</v>
      </c>
      <c r="J865" s="401">
        <f t="shared" si="244"/>
        <v>-0.237912532153574</v>
      </c>
    </row>
    <row r="866" s="344" customFormat="1" ht="24" customHeight="1" spans="1:10">
      <c r="A866" s="398">
        <v>2130211</v>
      </c>
      <c r="B866" s="399">
        <f t="shared" si="238"/>
        <v>7</v>
      </c>
      <c r="C866" s="6" t="s">
        <v>724</v>
      </c>
      <c r="D866" s="400">
        <v>378207.14</v>
      </c>
      <c r="E866" s="400">
        <v>17100</v>
      </c>
      <c r="F866" s="400">
        <v>17100</v>
      </c>
      <c r="G866" s="400">
        <v>15900</v>
      </c>
      <c r="H866" s="401">
        <f t="shared" si="245"/>
        <v>0.929824561403509</v>
      </c>
      <c r="I866" s="400">
        <f t="shared" si="246"/>
        <v>-362307.14</v>
      </c>
      <c r="J866" s="401">
        <f t="shared" si="244"/>
        <v>-0.957959545660613</v>
      </c>
    </row>
    <row r="867" s="344" customFormat="1" ht="24" hidden="1" customHeight="1" spans="1:10">
      <c r="A867" s="398">
        <v>2130212</v>
      </c>
      <c r="B867" s="399">
        <f t="shared" si="238"/>
        <v>7</v>
      </c>
      <c r="C867" s="6" t="s">
        <v>725</v>
      </c>
      <c r="D867" s="400"/>
      <c r="E867" s="400"/>
      <c r="F867" s="400"/>
      <c r="G867" s="400"/>
      <c r="H867" s="401"/>
      <c r="I867" s="400"/>
      <c r="J867" s="401"/>
    </row>
    <row r="868" s="344" customFormat="1" ht="24" hidden="1" customHeight="1" spans="1:10">
      <c r="A868" s="398">
        <v>2130213</v>
      </c>
      <c r="B868" s="399">
        <f t="shared" si="238"/>
        <v>7</v>
      </c>
      <c r="C868" s="6" t="s">
        <v>726</v>
      </c>
      <c r="D868" s="400"/>
      <c r="E868" s="400"/>
      <c r="F868" s="400"/>
      <c r="G868" s="400"/>
      <c r="H868" s="401"/>
      <c r="I868" s="400"/>
      <c r="J868" s="401"/>
    </row>
    <row r="869" s="344" customFormat="1" ht="24" hidden="1" customHeight="1" spans="1:10">
      <c r="A869" s="398">
        <v>2130217</v>
      </c>
      <c r="B869" s="399">
        <f t="shared" si="238"/>
        <v>7</v>
      </c>
      <c r="C869" s="6" t="s">
        <v>727</v>
      </c>
      <c r="D869" s="400"/>
      <c r="E869" s="400"/>
      <c r="F869" s="400"/>
      <c r="G869" s="400"/>
      <c r="H869" s="401"/>
      <c r="I869" s="400"/>
      <c r="J869" s="401"/>
    </row>
    <row r="870" s="344" customFormat="1" ht="24" hidden="1" customHeight="1" spans="1:10">
      <c r="A870" s="398">
        <v>2130220</v>
      </c>
      <c r="B870" s="399">
        <f t="shared" si="238"/>
        <v>7</v>
      </c>
      <c r="C870" s="6" t="s">
        <v>728</v>
      </c>
      <c r="D870" s="400"/>
      <c r="E870" s="400"/>
      <c r="F870" s="400"/>
      <c r="G870" s="400"/>
      <c r="H870" s="401"/>
      <c r="I870" s="400"/>
      <c r="J870" s="401"/>
    </row>
    <row r="871" s="344" customFormat="1" ht="24" hidden="1" customHeight="1" spans="1:10">
      <c r="A871" s="398">
        <v>2130221</v>
      </c>
      <c r="B871" s="399">
        <f t="shared" si="238"/>
        <v>7</v>
      </c>
      <c r="C871" s="6" t="s">
        <v>729</v>
      </c>
      <c r="D871" s="400"/>
      <c r="E871" s="400"/>
      <c r="F871" s="400"/>
      <c r="G871" s="400"/>
      <c r="H871" s="401"/>
      <c r="I871" s="400"/>
      <c r="J871" s="401"/>
    </row>
    <row r="872" s="344" customFormat="1" ht="24" hidden="1" customHeight="1" spans="1:10">
      <c r="A872" s="398">
        <v>2130223</v>
      </c>
      <c r="B872" s="399">
        <f t="shared" si="238"/>
        <v>7</v>
      </c>
      <c r="C872" s="6" t="s">
        <v>730</v>
      </c>
      <c r="D872" s="400"/>
      <c r="E872" s="400"/>
      <c r="F872" s="400"/>
      <c r="G872" s="400"/>
      <c r="H872" s="401"/>
      <c r="I872" s="400"/>
      <c r="J872" s="401"/>
    </row>
    <row r="873" s="344" customFormat="1" ht="24" customHeight="1" spans="1:10">
      <c r="A873" s="398">
        <v>2130226</v>
      </c>
      <c r="B873" s="399">
        <f t="shared" si="238"/>
        <v>7</v>
      </c>
      <c r="C873" s="6" t="s">
        <v>731</v>
      </c>
      <c r="D873" s="400">
        <v>45440</v>
      </c>
      <c r="E873" s="400"/>
      <c r="F873" s="400">
        <v>27520</v>
      </c>
      <c r="G873" s="400">
        <v>27520</v>
      </c>
      <c r="H873" s="401">
        <f t="shared" ref="H873:H879" si="247">G873/F873</f>
        <v>1</v>
      </c>
      <c r="I873" s="400">
        <f>G873-D873</f>
        <v>-17920</v>
      </c>
      <c r="J873" s="401">
        <f>I873/D873</f>
        <v>-0.394366197183099</v>
      </c>
    </row>
    <row r="874" s="344" customFormat="1" ht="24" hidden="1" customHeight="1" spans="1:10">
      <c r="A874" s="398">
        <v>2130227</v>
      </c>
      <c r="B874" s="399">
        <f t="shared" si="238"/>
        <v>7</v>
      </c>
      <c r="C874" s="6" t="s">
        <v>732</v>
      </c>
      <c r="D874" s="400"/>
      <c r="E874" s="400"/>
      <c r="F874" s="400"/>
      <c r="G874" s="400"/>
      <c r="H874" s="401"/>
      <c r="I874" s="400"/>
      <c r="J874" s="401"/>
    </row>
    <row r="875" s="344" customFormat="1" ht="24" customHeight="1" spans="1:10">
      <c r="A875" s="398">
        <v>2130234</v>
      </c>
      <c r="B875" s="399">
        <f t="shared" si="238"/>
        <v>7</v>
      </c>
      <c r="C875" s="6" t="s">
        <v>733</v>
      </c>
      <c r="D875" s="400">
        <v>13046.4</v>
      </c>
      <c r="E875" s="400">
        <v>199800</v>
      </c>
      <c r="F875" s="400">
        <v>1399800</v>
      </c>
      <c r="G875" s="400">
        <v>1376180.96</v>
      </c>
      <c r="H875" s="401">
        <f t="shared" si="247"/>
        <v>0.983126846692385</v>
      </c>
      <c r="I875" s="400">
        <f>G875-D875</f>
        <v>1363134.56</v>
      </c>
      <c r="J875" s="401">
        <f t="shared" ref="J875:J879" si="248">I875/D875</f>
        <v>104.483578611724</v>
      </c>
    </row>
    <row r="876" s="344" customFormat="1" ht="24" hidden="1" customHeight="1" spans="1:10">
      <c r="A876" s="398">
        <v>2130236</v>
      </c>
      <c r="B876" s="399">
        <f t="shared" si="238"/>
        <v>7</v>
      </c>
      <c r="C876" s="6" t="s">
        <v>734</v>
      </c>
      <c r="D876" s="400"/>
      <c r="E876" s="400"/>
      <c r="F876" s="400"/>
      <c r="G876" s="400"/>
      <c r="H876" s="401"/>
      <c r="I876" s="400"/>
      <c r="J876" s="401"/>
    </row>
    <row r="877" s="344" customFormat="1" ht="24" hidden="1" customHeight="1" spans="1:10">
      <c r="A877" s="398">
        <v>2130237</v>
      </c>
      <c r="B877" s="399">
        <f t="shared" si="238"/>
        <v>7</v>
      </c>
      <c r="C877" s="6" t="s">
        <v>735</v>
      </c>
      <c r="D877" s="400"/>
      <c r="E877" s="400"/>
      <c r="F877" s="400"/>
      <c r="G877" s="400"/>
      <c r="H877" s="401"/>
      <c r="I877" s="400"/>
      <c r="J877" s="401"/>
    </row>
    <row r="878" s="344" customFormat="1" ht="24" customHeight="1" spans="1:10">
      <c r="A878" s="398">
        <v>2130299</v>
      </c>
      <c r="B878" s="399">
        <f t="shared" si="238"/>
        <v>7</v>
      </c>
      <c r="C878" s="6" t="s">
        <v>736</v>
      </c>
      <c r="D878" s="400">
        <v>83558.15</v>
      </c>
      <c r="E878" s="400">
        <v>18506838</v>
      </c>
      <c r="F878" s="400">
        <v>4277363.6</v>
      </c>
      <c r="G878" s="400">
        <v>742263.6</v>
      </c>
      <c r="H878" s="401">
        <f t="shared" si="247"/>
        <v>0.173532967830932</v>
      </c>
      <c r="I878" s="400">
        <f>G878-D878</f>
        <v>658705.45</v>
      </c>
      <c r="J878" s="401">
        <f t="shared" si="248"/>
        <v>7.88319810814385</v>
      </c>
    </row>
    <row r="879" s="344" customFormat="1" ht="24" customHeight="1" spans="1:10">
      <c r="A879" s="393">
        <v>21303</v>
      </c>
      <c r="B879" s="394">
        <f t="shared" si="238"/>
        <v>5</v>
      </c>
      <c r="C879" s="395" t="s">
        <v>737</v>
      </c>
      <c r="D879" s="396">
        <f t="shared" ref="D879:G879" si="249">SUM(D880:D906)</f>
        <v>989501.24</v>
      </c>
      <c r="E879" s="396">
        <f t="shared" si="249"/>
        <v>11100256.45</v>
      </c>
      <c r="F879" s="396">
        <f t="shared" si="249"/>
        <v>12050908.28</v>
      </c>
      <c r="G879" s="396">
        <f t="shared" si="249"/>
        <v>2498257.51</v>
      </c>
      <c r="H879" s="397">
        <f t="shared" si="247"/>
        <v>0.207308648605863</v>
      </c>
      <c r="I879" s="396">
        <f>G879-D879</f>
        <v>1508756.27</v>
      </c>
      <c r="J879" s="397">
        <f t="shared" si="248"/>
        <v>1.52476440555042</v>
      </c>
    </row>
    <row r="880" s="344" customFormat="1" ht="24" hidden="1" customHeight="1" spans="1:10">
      <c r="A880" s="398">
        <v>2130301</v>
      </c>
      <c r="B880" s="399">
        <f t="shared" si="238"/>
        <v>7</v>
      </c>
      <c r="C880" s="6" t="s">
        <v>57</v>
      </c>
      <c r="D880" s="400"/>
      <c r="E880" s="400"/>
      <c r="F880" s="400"/>
      <c r="G880" s="400"/>
      <c r="H880" s="401"/>
      <c r="I880" s="400"/>
      <c r="J880" s="401"/>
    </row>
    <row r="881" s="344" customFormat="1" ht="24" hidden="1" customHeight="1" spans="1:10">
      <c r="A881" s="398">
        <v>2130302</v>
      </c>
      <c r="B881" s="399">
        <f t="shared" si="238"/>
        <v>7</v>
      </c>
      <c r="C881" s="6" t="s">
        <v>58</v>
      </c>
      <c r="D881" s="400"/>
      <c r="E881" s="400"/>
      <c r="F881" s="400"/>
      <c r="G881" s="400"/>
      <c r="H881" s="401"/>
      <c r="I881" s="400"/>
      <c r="J881" s="401"/>
    </row>
    <row r="882" s="344" customFormat="1" ht="24" hidden="1" customHeight="1" spans="1:10">
      <c r="A882" s="398">
        <v>2130303</v>
      </c>
      <c r="B882" s="399">
        <f t="shared" si="238"/>
        <v>7</v>
      </c>
      <c r="C882" s="6" t="s">
        <v>59</v>
      </c>
      <c r="D882" s="400"/>
      <c r="E882" s="400"/>
      <c r="F882" s="400"/>
      <c r="G882" s="400"/>
      <c r="H882" s="401"/>
      <c r="I882" s="400"/>
      <c r="J882" s="401"/>
    </row>
    <row r="883" s="344" customFormat="1" ht="24" customHeight="1" spans="1:10">
      <c r="A883" s="398">
        <v>2130304</v>
      </c>
      <c r="B883" s="399">
        <f t="shared" si="238"/>
        <v>7</v>
      </c>
      <c r="C883" s="6" t="s">
        <v>738</v>
      </c>
      <c r="D883" s="400">
        <v>217588.54</v>
      </c>
      <c r="E883" s="400"/>
      <c r="F883" s="400">
        <v>133145</v>
      </c>
      <c r="G883" s="400">
        <v>91014.68</v>
      </c>
      <c r="H883" s="401">
        <f t="shared" ref="H883:H885" si="250">G883/F883</f>
        <v>0.683575650606482</v>
      </c>
      <c r="I883" s="400">
        <f>G883-D883</f>
        <v>-126573.86</v>
      </c>
      <c r="J883" s="401">
        <f t="shared" ref="J883:J885" si="251">I883/D883</f>
        <v>-0.581711978029725</v>
      </c>
    </row>
    <row r="884" s="344" customFormat="1" ht="24" customHeight="1" spans="1:10">
      <c r="A884" s="398">
        <v>2130305</v>
      </c>
      <c r="B884" s="399">
        <f t="shared" si="238"/>
        <v>7</v>
      </c>
      <c r="C884" s="6" t="s">
        <v>739</v>
      </c>
      <c r="D884" s="400">
        <v>50743.59</v>
      </c>
      <c r="E884" s="400"/>
      <c r="F884" s="400">
        <v>4092020.22</v>
      </c>
      <c r="G884" s="400">
        <v>1342020.22</v>
      </c>
      <c r="H884" s="401">
        <f t="shared" si="250"/>
        <v>0.327960310029944</v>
      </c>
      <c r="I884" s="400">
        <f>G884-D884</f>
        <v>1291276.63</v>
      </c>
      <c r="J884" s="401">
        <f t="shared" si="251"/>
        <v>25.4470885879379</v>
      </c>
    </row>
    <row r="885" s="344" customFormat="1" ht="24" customHeight="1" spans="1:10">
      <c r="A885" s="398">
        <v>2130306</v>
      </c>
      <c r="B885" s="399">
        <f t="shared" si="238"/>
        <v>7</v>
      </c>
      <c r="C885" s="6" t="s">
        <v>740</v>
      </c>
      <c r="D885" s="400">
        <v>12320</v>
      </c>
      <c r="E885" s="400">
        <v>2257000</v>
      </c>
      <c r="F885" s="400">
        <v>3618358.61</v>
      </c>
      <c r="G885" s="400">
        <v>501358.61</v>
      </c>
      <c r="H885" s="401">
        <f t="shared" si="250"/>
        <v>0.138559679688576</v>
      </c>
      <c r="I885" s="400">
        <f>G885-D885</f>
        <v>489038.61</v>
      </c>
      <c r="J885" s="401">
        <f t="shared" si="251"/>
        <v>39.6946923701299</v>
      </c>
    </row>
    <row r="886" s="344" customFormat="1" ht="24" hidden="1" customHeight="1" spans="1:10">
      <c r="A886" s="398">
        <v>2130307</v>
      </c>
      <c r="B886" s="399">
        <f t="shared" si="238"/>
        <v>7</v>
      </c>
      <c r="C886" s="6" t="s">
        <v>741</v>
      </c>
      <c r="D886" s="400"/>
      <c r="E886" s="400"/>
      <c r="F886" s="400"/>
      <c r="G886" s="400"/>
      <c r="H886" s="401"/>
      <c r="I886" s="400"/>
      <c r="J886" s="401"/>
    </row>
    <row r="887" s="344" customFormat="1" ht="24" hidden="1" customHeight="1" spans="1:10">
      <c r="A887" s="398">
        <v>2130308</v>
      </c>
      <c r="B887" s="399">
        <f t="shared" si="238"/>
        <v>7</v>
      </c>
      <c r="C887" s="6" t="s">
        <v>742</v>
      </c>
      <c r="D887" s="400"/>
      <c r="E887" s="400"/>
      <c r="F887" s="400"/>
      <c r="G887" s="400"/>
      <c r="H887" s="401"/>
      <c r="I887" s="400"/>
      <c r="J887" s="401"/>
    </row>
    <row r="888" s="344" customFormat="1" ht="24" hidden="1" customHeight="1" spans="1:10">
      <c r="A888" s="398">
        <v>2130309</v>
      </c>
      <c r="B888" s="399">
        <f t="shared" si="238"/>
        <v>7</v>
      </c>
      <c r="C888" s="6" t="s">
        <v>743</v>
      </c>
      <c r="D888" s="400"/>
      <c r="E888" s="400"/>
      <c r="F888" s="400"/>
      <c r="G888" s="400"/>
      <c r="H888" s="401"/>
      <c r="I888" s="400"/>
      <c r="J888" s="401"/>
    </row>
    <row r="889" s="344" customFormat="1" ht="24" hidden="1" customHeight="1" spans="1:10">
      <c r="A889" s="398">
        <v>2130310</v>
      </c>
      <c r="B889" s="399">
        <f t="shared" si="238"/>
        <v>7</v>
      </c>
      <c r="C889" s="6" t="s">
        <v>744</v>
      </c>
      <c r="D889" s="400"/>
      <c r="E889" s="400"/>
      <c r="F889" s="400"/>
      <c r="G889" s="400"/>
      <c r="H889" s="401"/>
      <c r="I889" s="400"/>
      <c r="J889" s="401"/>
    </row>
    <row r="890" s="344" customFormat="1" ht="24" customHeight="1" spans="1:10">
      <c r="A890" s="398">
        <v>2130311</v>
      </c>
      <c r="B890" s="399">
        <f t="shared" si="238"/>
        <v>7</v>
      </c>
      <c r="C890" s="6" t="s">
        <v>745</v>
      </c>
      <c r="D890" s="400">
        <v>99620</v>
      </c>
      <c r="E890" s="400"/>
      <c r="F890" s="400"/>
      <c r="G890" s="400">
        <v>0</v>
      </c>
      <c r="H890" s="401"/>
      <c r="I890" s="400">
        <f>G890-D890</f>
        <v>-99620</v>
      </c>
      <c r="J890" s="401"/>
    </row>
    <row r="891" s="344" customFormat="1" ht="24" hidden="1" customHeight="1" spans="1:10">
      <c r="A891" s="398">
        <v>2130312</v>
      </c>
      <c r="B891" s="399">
        <f t="shared" si="238"/>
        <v>7</v>
      </c>
      <c r="C891" s="6" t="s">
        <v>746</v>
      </c>
      <c r="D891" s="400"/>
      <c r="E891" s="400"/>
      <c r="F891" s="400"/>
      <c r="G891" s="400"/>
      <c r="H891" s="401"/>
      <c r="I891" s="400"/>
      <c r="J891" s="401"/>
    </row>
    <row r="892" s="344" customFormat="1" ht="24" hidden="1" customHeight="1" spans="1:10">
      <c r="A892" s="398">
        <v>2130313</v>
      </c>
      <c r="B892" s="399">
        <f t="shared" si="238"/>
        <v>7</v>
      </c>
      <c r="C892" s="6" t="s">
        <v>747</v>
      </c>
      <c r="D892" s="400"/>
      <c r="E892" s="400"/>
      <c r="F892" s="400"/>
      <c r="G892" s="400"/>
      <c r="H892" s="401"/>
      <c r="I892" s="400"/>
      <c r="J892" s="401"/>
    </row>
    <row r="893" s="344" customFormat="1" ht="24" customHeight="1" spans="1:10">
      <c r="A893" s="398">
        <v>2130314</v>
      </c>
      <c r="B893" s="399">
        <f t="shared" si="238"/>
        <v>7</v>
      </c>
      <c r="C893" s="6" t="s">
        <v>748</v>
      </c>
      <c r="D893" s="400">
        <v>447900</v>
      </c>
      <c r="E893" s="400">
        <v>551300</v>
      </c>
      <c r="F893" s="400">
        <v>757720</v>
      </c>
      <c r="G893" s="400">
        <v>491410</v>
      </c>
      <c r="H893" s="401">
        <f>G893/F893</f>
        <v>0.648537718418413</v>
      </c>
      <c r="I893" s="400">
        <f>G893-D893</f>
        <v>43510</v>
      </c>
      <c r="J893" s="401">
        <f>I893/D893</f>
        <v>0.0971422192453673</v>
      </c>
    </row>
    <row r="894" s="344" customFormat="1" ht="24" hidden="1" customHeight="1" spans="1:10">
      <c r="A894" s="398">
        <v>2130315</v>
      </c>
      <c r="B894" s="399">
        <f t="shared" si="238"/>
        <v>7</v>
      </c>
      <c r="C894" s="6" t="s">
        <v>749</v>
      </c>
      <c r="D894" s="400"/>
      <c r="E894" s="400"/>
      <c r="F894" s="400"/>
      <c r="G894" s="400"/>
      <c r="H894" s="401"/>
      <c r="I894" s="400"/>
      <c r="J894" s="401"/>
    </row>
    <row r="895" s="344" customFormat="1" ht="24" hidden="1" customHeight="1" spans="1:10">
      <c r="A895" s="398">
        <v>2130316</v>
      </c>
      <c r="B895" s="399">
        <f t="shared" si="238"/>
        <v>7</v>
      </c>
      <c r="C895" s="6" t="s">
        <v>750</v>
      </c>
      <c r="D895" s="400"/>
      <c r="E895" s="400"/>
      <c r="F895" s="400"/>
      <c r="G895" s="400"/>
      <c r="H895" s="401"/>
      <c r="I895" s="400"/>
      <c r="J895" s="401"/>
    </row>
    <row r="896" s="344" customFormat="1" ht="24" hidden="1" customHeight="1" spans="1:10">
      <c r="A896" s="398">
        <v>2130317</v>
      </c>
      <c r="B896" s="399">
        <f t="shared" si="238"/>
        <v>7</v>
      </c>
      <c r="C896" s="6" t="s">
        <v>751</v>
      </c>
      <c r="D896" s="400"/>
      <c r="E896" s="400"/>
      <c r="F896" s="400"/>
      <c r="G896" s="400"/>
      <c r="H896" s="401"/>
      <c r="I896" s="400"/>
      <c r="J896" s="401"/>
    </row>
    <row r="897" s="344" customFormat="1" ht="24" hidden="1" customHeight="1" spans="1:10">
      <c r="A897" s="398">
        <v>2130318</v>
      </c>
      <c r="B897" s="399">
        <f t="shared" si="238"/>
        <v>7</v>
      </c>
      <c r="C897" s="6" t="s">
        <v>752</v>
      </c>
      <c r="D897" s="400"/>
      <c r="E897" s="400"/>
      <c r="F897" s="400"/>
      <c r="G897" s="400"/>
      <c r="H897" s="401"/>
      <c r="I897" s="400"/>
      <c r="J897" s="401"/>
    </row>
    <row r="898" s="344" customFormat="1" ht="24" hidden="1" customHeight="1" spans="1:10">
      <c r="A898" s="398">
        <v>2130319</v>
      </c>
      <c r="B898" s="399">
        <f t="shared" si="238"/>
        <v>7</v>
      </c>
      <c r="C898" s="6" t="s">
        <v>753</v>
      </c>
      <c r="D898" s="400"/>
      <c r="E898" s="400"/>
      <c r="F898" s="400"/>
      <c r="G898" s="400"/>
      <c r="H898" s="401"/>
      <c r="I898" s="400"/>
      <c r="J898" s="401"/>
    </row>
    <row r="899" s="344" customFormat="1" ht="24" hidden="1" customHeight="1" spans="1:10">
      <c r="A899" s="398">
        <v>2130321</v>
      </c>
      <c r="B899" s="399">
        <f t="shared" si="238"/>
        <v>7</v>
      </c>
      <c r="C899" s="6" t="s">
        <v>754</v>
      </c>
      <c r="D899" s="400"/>
      <c r="E899" s="400"/>
      <c r="F899" s="400"/>
      <c r="G899" s="400"/>
      <c r="H899" s="401"/>
      <c r="I899" s="400"/>
      <c r="J899" s="401"/>
    </row>
    <row r="900" s="344" customFormat="1" ht="24" hidden="1" customHeight="1" spans="1:10">
      <c r="A900" s="398">
        <v>2130322</v>
      </c>
      <c r="B900" s="399">
        <f t="shared" si="238"/>
        <v>7</v>
      </c>
      <c r="C900" s="6" t="s">
        <v>755</v>
      </c>
      <c r="D900" s="400"/>
      <c r="E900" s="400"/>
      <c r="F900" s="400"/>
      <c r="G900" s="400"/>
      <c r="H900" s="401"/>
      <c r="I900" s="400"/>
      <c r="J900" s="401"/>
    </row>
    <row r="901" s="344" customFormat="1" ht="24" hidden="1" customHeight="1" spans="1:10">
      <c r="A901" s="398">
        <v>2130333</v>
      </c>
      <c r="B901" s="399">
        <f t="shared" si="238"/>
        <v>7</v>
      </c>
      <c r="C901" s="6" t="s">
        <v>730</v>
      </c>
      <c r="D901" s="400"/>
      <c r="E901" s="400"/>
      <c r="F901" s="400"/>
      <c r="G901" s="400"/>
      <c r="H901" s="401"/>
      <c r="I901" s="400"/>
      <c r="J901" s="401"/>
    </row>
    <row r="902" s="344" customFormat="1" ht="24" customHeight="1" spans="1:10">
      <c r="A902" s="398">
        <v>2130334</v>
      </c>
      <c r="B902" s="399">
        <f t="shared" si="238"/>
        <v>7</v>
      </c>
      <c r="C902" s="6" t="s">
        <v>756</v>
      </c>
      <c r="D902" s="400"/>
      <c r="E902" s="400">
        <v>110000</v>
      </c>
      <c r="F902" s="400">
        <v>450000</v>
      </c>
      <c r="G902" s="400">
        <v>0</v>
      </c>
      <c r="H902" s="401"/>
      <c r="I902" s="400"/>
      <c r="J902" s="401"/>
    </row>
    <row r="903" s="344" customFormat="1" ht="24" hidden="1" customHeight="1" spans="1:10">
      <c r="A903" s="398">
        <v>2130335</v>
      </c>
      <c r="B903" s="399">
        <f t="shared" si="238"/>
        <v>7</v>
      </c>
      <c r="C903" s="6" t="s">
        <v>757</v>
      </c>
      <c r="D903" s="400"/>
      <c r="E903" s="400"/>
      <c r="F903" s="400"/>
      <c r="G903" s="400"/>
      <c r="H903" s="401"/>
      <c r="I903" s="400"/>
      <c r="J903" s="401"/>
    </row>
    <row r="904" s="344" customFormat="1" ht="24" hidden="1" customHeight="1" spans="1:10">
      <c r="A904" s="398">
        <v>2130336</v>
      </c>
      <c r="B904" s="399">
        <f t="shared" si="238"/>
        <v>7</v>
      </c>
      <c r="C904" s="6" t="s">
        <v>758</v>
      </c>
      <c r="D904" s="400"/>
      <c r="E904" s="400"/>
      <c r="F904" s="400"/>
      <c r="G904" s="400"/>
      <c r="H904" s="401"/>
      <c r="I904" s="400"/>
      <c r="J904" s="401"/>
    </row>
    <row r="905" s="344" customFormat="1" ht="24" hidden="1" customHeight="1" spans="1:10">
      <c r="A905" s="398">
        <v>2130337</v>
      </c>
      <c r="B905" s="399">
        <f t="shared" si="238"/>
        <v>7</v>
      </c>
      <c r="C905" s="6" t="s">
        <v>759</v>
      </c>
      <c r="D905" s="400"/>
      <c r="E905" s="400"/>
      <c r="F905" s="400"/>
      <c r="G905" s="400"/>
      <c r="H905" s="401"/>
      <c r="I905" s="400"/>
      <c r="J905" s="401"/>
    </row>
    <row r="906" s="344" customFormat="1" ht="24" customHeight="1" spans="1:10">
      <c r="A906" s="398">
        <v>2130399</v>
      </c>
      <c r="B906" s="399">
        <f t="shared" si="238"/>
        <v>7</v>
      </c>
      <c r="C906" s="6" t="s">
        <v>760</v>
      </c>
      <c r="D906" s="400">
        <v>161329.11</v>
      </c>
      <c r="E906" s="400">
        <v>8181956.45</v>
      </c>
      <c r="F906" s="400">
        <v>2999664.45</v>
      </c>
      <c r="G906" s="400">
        <v>72454</v>
      </c>
      <c r="H906" s="401">
        <f t="shared" ref="H906:H912" si="252">G906/F906</f>
        <v>0.0241540349621438</v>
      </c>
      <c r="I906" s="400">
        <f>G906-D906</f>
        <v>-88875.11</v>
      </c>
      <c r="J906" s="401">
        <f t="shared" ref="J903:J907" si="253">I906/D906</f>
        <v>-0.550893202100972</v>
      </c>
    </row>
    <row r="907" s="344" customFormat="1" ht="24" customHeight="1" spans="1:10">
      <c r="A907" s="393">
        <v>21305</v>
      </c>
      <c r="B907" s="394">
        <f t="shared" si="238"/>
        <v>5</v>
      </c>
      <c r="C907" s="395" t="s">
        <v>761</v>
      </c>
      <c r="D907" s="396">
        <f t="shared" ref="D907:G907" si="254">SUM(D908:D917)</f>
        <v>76988741.99</v>
      </c>
      <c r="E907" s="396">
        <f t="shared" si="254"/>
        <v>73705514.38</v>
      </c>
      <c r="F907" s="396">
        <f t="shared" si="254"/>
        <v>105988857.08</v>
      </c>
      <c r="G907" s="396">
        <f t="shared" si="254"/>
        <v>105400228.57</v>
      </c>
      <c r="H907" s="397">
        <f t="shared" si="252"/>
        <v>0.994446317035425</v>
      </c>
      <c r="I907" s="396">
        <f>G907-D907</f>
        <v>28411486.58</v>
      </c>
      <c r="J907" s="397">
        <f t="shared" si="253"/>
        <v>0.36903430093312</v>
      </c>
    </row>
    <row r="908" s="344" customFormat="1" ht="24" hidden="1" customHeight="1" spans="1:10">
      <c r="A908" s="398">
        <v>2130501</v>
      </c>
      <c r="B908" s="399">
        <f t="shared" si="238"/>
        <v>7</v>
      </c>
      <c r="C908" s="6" t="s">
        <v>57</v>
      </c>
      <c r="D908" s="400"/>
      <c r="E908" s="400"/>
      <c r="F908" s="400"/>
      <c r="G908" s="400"/>
      <c r="H908" s="401"/>
      <c r="I908" s="400"/>
      <c r="J908" s="401"/>
    </row>
    <row r="909" s="344" customFormat="1" ht="24" hidden="1" customHeight="1" spans="1:10">
      <c r="A909" s="398">
        <v>2130502</v>
      </c>
      <c r="B909" s="399">
        <f t="shared" si="238"/>
        <v>7</v>
      </c>
      <c r="C909" s="6" t="s">
        <v>58</v>
      </c>
      <c r="D909" s="400"/>
      <c r="E909" s="400"/>
      <c r="F909" s="400"/>
      <c r="G909" s="400"/>
      <c r="H909" s="401"/>
      <c r="I909" s="400"/>
      <c r="J909" s="401"/>
    </row>
    <row r="910" s="344" customFormat="1" ht="24" hidden="1" customHeight="1" spans="1:10">
      <c r="A910" s="398">
        <v>2130503</v>
      </c>
      <c r="B910" s="399">
        <f t="shared" si="238"/>
        <v>7</v>
      </c>
      <c r="C910" s="6" t="s">
        <v>59</v>
      </c>
      <c r="D910" s="400"/>
      <c r="E910" s="400"/>
      <c r="F910" s="400"/>
      <c r="G910" s="400"/>
      <c r="H910" s="401"/>
      <c r="I910" s="400"/>
      <c r="J910" s="401"/>
    </row>
    <row r="911" s="344" customFormat="1" ht="24" customHeight="1" spans="1:10">
      <c r="A911" s="398">
        <v>2130504</v>
      </c>
      <c r="B911" s="399">
        <f t="shared" ref="B911:B974" si="255">LEN(A911)</f>
        <v>7</v>
      </c>
      <c r="C911" s="6" t="s">
        <v>762</v>
      </c>
      <c r="D911" s="400">
        <v>26333855.9</v>
      </c>
      <c r="E911" s="400">
        <v>70930000</v>
      </c>
      <c r="F911" s="400">
        <v>37599959.01</v>
      </c>
      <c r="G911" s="400">
        <v>34363664.18</v>
      </c>
      <c r="H911" s="401">
        <f t="shared" si="252"/>
        <v>0.913928235157403</v>
      </c>
      <c r="I911" s="400">
        <f>G911-D911</f>
        <v>8029808.28</v>
      </c>
      <c r="J911" s="401">
        <f t="shared" ref="J911:J914" si="256">I911/D911</f>
        <v>0.304923377362295</v>
      </c>
    </row>
    <row r="912" s="344" customFormat="1" ht="24" customHeight="1" spans="1:10">
      <c r="A912" s="398">
        <v>2130505</v>
      </c>
      <c r="B912" s="399">
        <f t="shared" si="255"/>
        <v>7</v>
      </c>
      <c r="C912" s="6" t="s">
        <v>763</v>
      </c>
      <c r="D912" s="400">
        <v>38527101.98</v>
      </c>
      <c r="E912" s="400"/>
      <c r="F912" s="400">
        <v>52484004.99</v>
      </c>
      <c r="G912" s="400">
        <v>52495001.5</v>
      </c>
      <c r="H912" s="401">
        <f t="shared" si="252"/>
        <v>1.00020952116749</v>
      </c>
      <c r="I912" s="400">
        <f>G912-D912</f>
        <v>13967899.52</v>
      </c>
      <c r="J912" s="401">
        <f t="shared" si="256"/>
        <v>0.362547370608123</v>
      </c>
    </row>
    <row r="913" s="344" customFormat="1" ht="24" hidden="1" customHeight="1" spans="1:10">
      <c r="A913" s="398">
        <v>2130506</v>
      </c>
      <c r="B913" s="399">
        <f t="shared" si="255"/>
        <v>7</v>
      </c>
      <c r="C913" s="6" t="s">
        <v>764</v>
      </c>
      <c r="D913" s="400"/>
      <c r="E913" s="400"/>
      <c r="F913" s="400"/>
      <c r="G913" s="400"/>
      <c r="H913" s="401"/>
      <c r="I913" s="400"/>
      <c r="J913" s="401"/>
    </row>
    <row r="914" s="344" customFormat="1" ht="24" customHeight="1" spans="1:10">
      <c r="A914" s="398">
        <v>2130507</v>
      </c>
      <c r="B914" s="399">
        <f t="shared" si="255"/>
        <v>7</v>
      </c>
      <c r="C914" s="6" t="s">
        <v>765</v>
      </c>
      <c r="D914" s="400">
        <v>577190.59</v>
      </c>
      <c r="E914" s="400"/>
      <c r="F914" s="400">
        <v>500000</v>
      </c>
      <c r="G914" s="400">
        <v>472238.99</v>
      </c>
      <c r="H914" s="401">
        <f t="shared" ref="H914:H919" si="257">G914/F914</f>
        <v>0.94447798</v>
      </c>
      <c r="I914" s="400">
        <f>G914-D914</f>
        <v>-104951.6</v>
      </c>
      <c r="J914" s="401">
        <f t="shared" si="256"/>
        <v>-0.181831793203697</v>
      </c>
    </row>
    <row r="915" s="344" customFormat="1" ht="24" hidden="1" customHeight="1" spans="1:10">
      <c r="A915" s="398">
        <v>2130508</v>
      </c>
      <c r="B915" s="399">
        <f t="shared" si="255"/>
        <v>7</v>
      </c>
      <c r="C915" s="6" t="s">
        <v>766</v>
      </c>
      <c r="D915" s="400"/>
      <c r="E915" s="400"/>
      <c r="F915" s="400"/>
      <c r="G915" s="400"/>
      <c r="H915" s="401"/>
      <c r="I915" s="400"/>
      <c r="J915" s="401"/>
    </row>
    <row r="916" s="344" customFormat="1" ht="24" customHeight="1" spans="1:10">
      <c r="A916" s="398">
        <v>2130550</v>
      </c>
      <c r="B916" s="399">
        <f t="shared" si="255"/>
        <v>7</v>
      </c>
      <c r="C916" s="6" t="s">
        <v>767</v>
      </c>
      <c r="D916" s="400">
        <v>1798741.99</v>
      </c>
      <c r="E916" s="400">
        <v>2775514.38</v>
      </c>
      <c r="F916" s="400">
        <v>2758857.08</v>
      </c>
      <c r="G916" s="400">
        <v>2670228.57</v>
      </c>
      <c r="H916" s="401">
        <f t="shared" si="257"/>
        <v>0.967874917971467</v>
      </c>
      <c r="I916" s="400">
        <f>G916-D916</f>
        <v>871486.58</v>
      </c>
      <c r="J916" s="401">
        <f t="shared" ref="J916:J919" si="258">I916/D916</f>
        <v>0.484497823948614</v>
      </c>
    </row>
    <row r="917" s="344" customFormat="1" ht="24" customHeight="1" spans="1:10">
      <c r="A917" s="398">
        <v>2130599</v>
      </c>
      <c r="B917" s="399">
        <f t="shared" si="255"/>
        <v>7</v>
      </c>
      <c r="C917" s="6" t="s">
        <v>768</v>
      </c>
      <c r="D917" s="400">
        <v>9751851.53</v>
      </c>
      <c r="E917" s="400"/>
      <c r="F917" s="400">
        <v>12646036</v>
      </c>
      <c r="G917" s="400">
        <v>15399095.33</v>
      </c>
      <c r="H917" s="401">
        <f t="shared" si="257"/>
        <v>1.21770136744827</v>
      </c>
      <c r="I917" s="400">
        <f>G917-D917</f>
        <v>5647243.8</v>
      </c>
      <c r="J917" s="401">
        <f t="shared" si="258"/>
        <v>0.579094521961001</v>
      </c>
    </row>
    <row r="918" s="344" customFormat="1" ht="24" customHeight="1" spans="1:10">
      <c r="A918" s="393">
        <v>21307</v>
      </c>
      <c r="B918" s="394">
        <f t="shared" si="255"/>
        <v>5</v>
      </c>
      <c r="C918" s="395" t="s">
        <v>769</v>
      </c>
      <c r="D918" s="396">
        <f t="shared" ref="D918:G918" si="259">SUM(D919:D924)</f>
        <v>808690</v>
      </c>
      <c r="E918" s="396">
        <f t="shared" si="259"/>
        <v>9032115</v>
      </c>
      <c r="F918" s="396">
        <f t="shared" si="259"/>
        <v>8163141</v>
      </c>
      <c r="G918" s="396">
        <f t="shared" si="259"/>
        <v>2611415</v>
      </c>
      <c r="H918" s="397">
        <f t="shared" si="257"/>
        <v>0.319903208826112</v>
      </c>
      <c r="I918" s="396">
        <f>G918-D918</f>
        <v>1802725</v>
      </c>
      <c r="J918" s="397">
        <f t="shared" si="258"/>
        <v>2.2291916556406</v>
      </c>
    </row>
    <row r="919" s="344" customFormat="1" ht="24" customHeight="1" spans="1:10">
      <c r="A919" s="398">
        <v>2130701</v>
      </c>
      <c r="B919" s="399">
        <f t="shared" si="255"/>
        <v>7</v>
      </c>
      <c r="C919" s="6" t="s">
        <v>770</v>
      </c>
      <c r="D919" s="400"/>
      <c r="E919" s="400">
        <v>9012115</v>
      </c>
      <c r="F919" s="400">
        <v>7143141</v>
      </c>
      <c r="G919" s="400">
        <v>1591415</v>
      </c>
      <c r="H919" s="401">
        <f t="shared" si="257"/>
        <v>0.22278924635535</v>
      </c>
      <c r="I919" s="400">
        <f>G919-D919</f>
        <v>1591415</v>
      </c>
      <c r="J919" s="401" t="e">
        <f t="shared" si="258"/>
        <v>#DIV/0!</v>
      </c>
    </row>
    <row r="920" s="344" customFormat="1" ht="24" hidden="1" customHeight="1" spans="1:10">
      <c r="A920" s="398">
        <v>2130704</v>
      </c>
      <c r="B920" s="399">
        <f t="shared" si="255"/>
        <v>7</v>
      </c>
      <c r="C920" s="6" t="s">
        <v>771</v>
      </c>
      <c r="D920" s="400"/>
      <c r="E920" s="400"/>
      <c r="F920" s="400"/>
      <c r="G920" s="400"/>
      <c r="H920" s="401"/>
      <c r="I920" s="400"/>
      <c r="J920" s="401"/>
    </row>
    <row r="921" s="344" customFormat="1" ht="24" hidden="1" customHeight="1" spans="1:10">
      <c r="A921" s="398">
        <v>2130705</v>
      </c>
      <c r="B921" s="399">
        <f t="shared" si="255"/>
        <v>7</v>
      </c>
      <c r="C921" s="6" t="s">
        <v>772</v>
      </c>
      <c r="D921" s="400"/>
      <c r="E921" s="400"/>
      <c r="F921" s="400"/>
      <c r="G921" s="400"/>
      <c r="H921" s="401"/>
      <c r="I921" s="400"/>
      <c r="J921" s="401"/>
    </row>
    <row r="922" s="344" customFormat="1" ht="24" customHeight="1" spans="1:10">
      <c r="A922" s="398">
        <v>2130706</v>
      </c>
      <c r="B922" s="399">
        <f t="shared" si="255"/>
        <v>7</v>
      </c>
      <c r="C922" s="6" t="s">
        <v>773</v>
      </c>
      <c r="D922" s="400">
        <v>800000</v>
      </c>
      <c r="E922" s="400"/>
      <c r="F922" s="400"/>
      <c r="G922" s="400">
        <v>0</v>
      </c>
      <c r="H922" s="401"/>
      <c r="I922" s="400">
        <f>G922-D922</f>
        <v>-800000</v>
      </c>
      <c r="J922" s="401">
        <f t="shared" ref="J922:J927" si="260">I922/D922</f>
        <v>-1</v>
      </c>
    </row>
    <row r="923" s="344" customFormat="1" ht="24" customHeight="1" spans="1:10">
      <c r="A923" s="398">
        <v>2130707</v>
      </c>
      <c r="B923" s="399">
        <f t="shared" si="255"/>
        <v>7</v>
      </c>
      <c r="C923" s="6" t="s">
        <v>774</v>
      </c>
      <c r="D923" s="400"/>
      <c r="E923" s="400"/>
      <c r="F923" s="400">
        <v>1000000</v>
      </c>
      <c r="G923" s="400">
        <v>1000000</v>
      </c>
      <c r="H923" s="401">
        <f t="shared" ref="H922:H925" si="261">G923/F923</f>
        <v>1</v>
      </c>
      <c r="I923" s="400">
        <f>G923-D923</f>
        <v>1000000</v>
      </c>
      <c r="J923" s="401"/>
    </row>
    <row r="924" s="344" customFormat="1" ht="24" customHeight="1" spans="1:10">
      <c r="A924" s="398">
        <v>2130799</v>
      </c>
      <c r="B924" s="399">
        <f t="shared" si="255"/>
        <v>7</v>
      </c>
      <c r="C924" s="6" t="s">
        <v>775</v>
      </c>
      <c r="D924" s="400">
        <v>8690</v>
      </c>
      <c r="E924" s="400">
        <v>20000</v>
      </c>
      <c r="F924" s="400">
        <v>20000</v>
      </c>
      <c r="G924" s="400">
        <v>20000</v>
      </c>
      <c r="H924" s="401">
        <f t="shared" si="261"/>
        <v>1</v>
      </c>
      <c r="I924" s="400">
        <f>G924-D924</f>
        <v>11310</v>
      </c>
      <c r="J924" s="401">
        <f t="shared" si="260"/>
        <v>1.30149597238205</v>
      </c>
    </row>
    <row r="925" s="344" customFormat="1" ht="24" customHeight="1" spans="1:10">
      <c r="A925" s="393">
        <v>21308</v>
      </c>
      <c r="B925" s="394">
        <f t="shared" si="255"/>
        <v>5</v>
      </c>
      <c r="C925" s="395" t="s">
        <v>776</v>
      </c>
      <c r="D925" s="396">
        <f t="shared" ref="D925:G925" si="262">SUM(D926:D930)</f>
        <v>2101237.24</v>
      </c>
      <c r="E925" s="396">
        <f t="shared" si="262"/>
        <v>8001959.17</v>
      </c>
      <c r="F925" s="396">
        <f t="shared" si="262"/>
        <v>6872267.4</v>
      </c>
      <c r="G925" s="396">
        <f t="shared" si="262"/>
        <v>2681930.82</v>
      </c>
      <c r="H925" s="397">
        <f t="shared" si="261"/>
        <v>0.390254142322809</v>
      </c>
      <c r="I925" s="396">
        <f>G925-D925</f>
        <v>580693.58</v>
      </c>
      <c r="J925" s="397">
        <f t="shared" si="260"/>
        <v>0.276357932814859</v>
      </c>
    </row>
    <row r="926" s="344" customFormat="1" ht="24" hidden="1" customHeight="1" spans="1:10">
      <c r="A926" s="398">
        <v>2130801</v>
      </c>
      <c r="B926" s="399">
        <f t="shared" si="255"/>
        <v>7</v>
      </c>
      <c r="C926" s="6" t="s">
        <v>777</v>
      </c>
      <c r="D926" s="400"/>
      <c r="E926" s="400"/>
      <c r="F926" s="400"/>
      <c r="G926" s="400"/>
      <c r="H926" s="401"/>
      <c r="I926" s="400"/>
      <c r="J926" s="401"/>
    </row>
    <row r="927" s="344" customFormat="1" ht="24" customHeight="1" spans="1:10">
      <c r="A927" s="398">
        <v>2130803</v>
      </c>
      <c r="B927" s="399">
        <f t="shared" si="255"/>
        <v>7</v>
      </c>
      <c r="C927" s="6" t="s">
        <v>778</v>
      </c>
      <c r="D927" s="400">
        <v>2101237.24</v>
      </c>
      <c r="E927" s="400">
        <v>8001959.17</v>
      </c>
      <c r="F927" s="400">
        <v>6872267.4</v>
      </c>
      <c r="G927" s="400">
        <v>2681930.82</v>
      </c>
      <c r="H927" s="401">
        <f>G927/F927</f>
        <v>0.390254142322809</v>
      </c>
      <c r="I927" s="400">
        <f>G927-D927</f>
        <v>580693.58</v>
      </c>
      <c r="J927" s="401">
        <f t="shared" si="260"/>
        <v>0.276357932814859</v>
      </c>
    </row>
    <row r="928" s="344" customFormat="1" ht="24" hidden="1" customHeight="1" spans="1:10">
      <c r="A928" s="398">
        <v>2130804</v>
      </c>
      <c r="B928" s="399">
        <f t="shared" si="255"/>
        <v>7</v>
      </c>
      <c r="C928" s="6" t="s">
        <v>465</v>
      </c>
      <c r="D928" s="400"/>
      <c r="E928" s="400"/>
      <c r="F928" s="400"/>
      <c r="G928" s="400"/>
      <c r="H928" s="401"/>
      <c r="I928" s="400"/>
      <c r="J928" s="401"/>
    </row>
    <row r="929" s="344" customFormat="1" ht="24" hidden="1" customHeight="1" spans="1:10">
      <c r="A929" s="398">
        <v>2130805</v>
      </c>
      <c r="B929" s="399">
        <f t="shared" si="255"/>
        <v>7</v>
      </c>
      <c r="C929" s="6" t="s">
        <v>779</v>
      </c>
      <c r="D929" s="400"/>
      <c r="E929" s="400"/>
      <c r="F929" s="400"/>
      <c r="G929" s="400"/>
      <c r="H929" s="401"/>
      <c r="I929" s="400"/>
      <c r="J929" s="401"/>
    </row>
    <row r="930" s="344" customFormat="1" ht="24" hidden="1" customHeight="1" spans="1:10">
      <c r="A930" s="398">
        <v>2130899</v>
      </c>
      <c r="B930" s="399">
        <f t="shared" si="255"/>
        <v>7</v>
      </c>
      <c r="C930" s="6" t="s">
        <v>780</v>
      </c>
      <c r="D930" s="400"/>
      <c r="E930" s="400"/>
      <c r="F930" s="400"/>
      <c r="G930" s="400"/>
      <c r="H930" s="401"/>
      <c r="I930" s="400"/>
      <c r="J930" s="401"/>
    </row>
    <row r="931" s="344" customFormat="1" ht="24" customHeight="1" spans="1:10">
      <c r="A931" s="393">
        <v>21309</v>
      </c>
      <c r="B931" s="394">
        <f t="shared" si="255"/>
        <v>5</v>
      </c>
      <c r="C931" s="395" t="s">
        <v>781</v>
      </c>
      <c r="D931" s="396">
        <f t="shared" ref="D931:G931" si="263">SUM(D932:D933)</f>
        <v>0</v>
      </c>
      <c r="E931" s="396">
        <f t="shared" si="263"/>
        <v>49000</v>
      </c>
      <c r="F931" s="396">
        <f t="shared" si="263"/>
        <v>10000</v>
      </c>
      <c r="G931" s="396">
        <f t="shared" si="263"/>
        <v>0</v>
      </c>
      <c r="H931" s="397">
        <f>G931/F931</f>
        <v>0</v>
      </c>
      <c r="I931" s="396">
        <f>G931-D931</f>
        <v>0</v>
      </c>
      <c r="J931" s="397"/>
    </row>
    <row r="932" s="344" customFormat="1" ht="24" hidden="1" customHeight="1" spans="1:10">
      <c r="A932" s="398">
        <v>2130901</v>
      </c>
      <c r="B932" s="399">
        <f t="shared" si="255"/>
        <v>7</v>
      </c>
      <c r="C932" s="6" t="s">
        <v>782</v>
      </c>
      <c r="D932" s="400"/>
      <c r="E932" s="400"/>
      <c r="F932" s="400"/>
      <c r="G932" s="400"/>
      <c r="H932" s="401"/>
      <c r="I932" s="400"/>
      <c r="J932" s="401"/>
    </row>
    <row r="933" s="344" customFormat="1" ht="24" customHeight="1" spans="1:10">
      <c r="A933" s="398">
        <v>2130999</v>
      </c>
      <c r="B933" s="399">
        <f t="shared" si="255"/>
        <v>7</v>
      </c>
      <c r="C933" s="6" t="s">
        <v>783</v>
      </c>
      <c r="D933" s="400"/>
      <c r="E933" s="400">
        <v>49000</v>
      </c>
      <c r="F933" s="400">
        <v>10000</v>
      </c>
      <c r="G933" s="400">
        <v>0</v>
      </c>
      <c r="H933" s="401">
        <f>G933/F933</f>
        <v>0</v>
      </c>
      <c r="I933" s="400">
        <f>G933-D933</f>
        <v>0</v>
      </c>
      <c r="J933" s="401"/>
    </row>
    <row r="934" s="344" customFormat="1" ht="24" customHeight="1" spans="1:10">
      <c r="A934" s="393">
        <v>21399</v>
      </c>
      <c r="B934" s="394">
        <f t="shared" si="255"/>
        <v>5</v>
      </c>
      <c r="C934" s="395" t="s">
        <v>784</v>
      </c>
      <c r="D934" s="396">
        <f t="shared" ref="D934:G934" si="264">SUM(D935:D936)</f>
        <v>6883893.63</v>
      </c>
      <c r="E934" s="396">
        <f t="shared" si="264"/>
        <v>0</v>
      </c>
      <c r="F934" s="396">
        <f t="shared" si="264"/>
        <v>3763980</v>
      </c>
      <c r="G934" s="396">
        <f t="shared" si="264"/>
        <v>3794255.62</v>
      </c>
      <c r="H934" s="397">
        <f t="shared" ref="H934:H940" si="265">G934/F934</f>
        <v>1.00804351245224</v>
      </c>
      <c r="I934" s="396">
        <f>G934-D934</f>
        <v>-3089638.01</v>
      </c>
      <c r="J934" s="397">
        <f t="shared" ref="J934:J940" si="266">I934/D934</f>
        <v>-0.448821288657826</v>
      </c>
    </row>
    <row r="935" s="344" customFormat="1" ht="24" hidden="1" customHeight="1" spans="1:10">
      <c r="A935" s="398">
        <v>2139901</v>
      </c>
      <c r="B935" s="399">
        <f t="shared" si="255"/>
        <v>7</v>
      </c>
      <c r="C935" s="6" t="s">
        <v>785</v>
      </c>
      <c r="D935" s="400"/>
      <c r="E935" s="400"/>
      <c r="F935" s="400"/>
      <c r="G935" s="400"/>
      <c r="H935" s="401"/>
      <c r="I935" s="400"/>
      <c r="J935" s="401"/>
    </row>
    <row r="936" s="344" customFormat="1" ht="24" customHeight="1" spans="1:10">
      <c r="A936" s="398">
        <v>2139999</v>
      </c>
      <c r="B936" s="399">
        <f t="shared" si="255"/>
        <v>7</v>
      </c>
      <c r="C936" s="6" t="s">
        <v>786</v>
      </c>
      <c r="D936" s="400">
        <v>6883893.63</v>
      </c>
      <c r="E936" s="400"/>
      <c r="F936" s="400">
        <v>3763980</v>
      </c>
      <c r="G936" s="400">
        <v>3794255.62</v>
      </c>
      <c r="H936" s="401">
        <f t="shared" si="265"/>
        <v>1.00804351245224</v>
      </c>
      <c r="I936" s="400">
        <f>G936-D936</f>
        <v>-3089638.01</v>
      </c>
      <c r="J936" s="401">
        <f t="shared" si="266"/>
        <v>-0.448821288657826</v>
      </c>
    </row>
    <row r="937" s="344" customFormat="1" ht="24" customHeight="1" spans="1:10">
      <c r="A937" s="387">
        <v>214</v>
      </c>
      <c r="B937" s="388">
        <f t="shared" si="255"/>
        <v>3</v>
      </c>
      <c r="C937" s="420" t="s">
        <v>787</v>
      </c>
      <c r="D937" s="421">
        <f t="shared" ref="D937:G937" si="267">D938+D960+D970+D980+D987+D992</f>
        <v>3049980.54</v>
      </c>
      <c r="E937" s="421">
        <f t="shared" si="267"/>
        <v>8189564.64</v>
      </c>
      <c r="F937" s="421">
        <f t="shared" si="267"/>
        <v>17565754.24</v>
      </c>
      <c r="G937" s="421">
        <f t="shared" si="267"/>
        <v>11706017.08</v>
      </c>
      <c r="H937" s="392">
        <f t="shared" si="265"/>
        <v>0.666411297804882</v>
      </c>
      <c r="I937" s="421">
        <f>G937-D937</f>
        <v>8656036.54</v>
      </c>
      <c r="J937" s="392">
        <f t="shared" si="266"/>
        <v>2.83806287498477</v>
      </c>
    </row>
    <row r="938" s="344" customFormat="1" ht="24" customHeight="1" spans="1:10">
      <c r="A938" s="393">
        <v>21401</v>
      </c>
      <c r="B938" s="394">
        <f t="shared" si="255"/>
        <v>5</v>
      </c>
      <c r="C938" s="395" t="s">
        <v>788</v>
      </c>
      <c r="D938" s="396">
        <f t="shared" ref="D938:G938" si="268">SUM(D939:D959)</f>
        <v>3029980.54</v>
      </c>
      <c r="E938" s="396">
        <f t="shared" si="268"/>
        <v>8145939.64</v>
      </c>
      <c r="F938" s="396">
        <f t="shared" si="268"/>
        <v>17565754.24</v>
      </c>
      <c r="G938" s="396">
        <f t="shared" si="268"/>
        <v>11706017.08</v>
      </c>
      <c r="H938" s="397">
        <f t="shared" si="265"/>
        <v>0.666411297804881</v>
      </c>
      <c r="I938" s="396">
        <f>G938-D938</f>
        <v>8676036.54</v>
      </c>
      <c r="J938" s="397">
        <f t="shared" si="266"/>
        <v>2.86339678604008</v>
      </c>
    </row>
    <row r="939" s="344" customFormat="1" ht="24" customHeight="1" spans="1:10">
      <c r="A939" s="398">
        <v>2140101</v>
      </c>
      <c r="B939" s="399">
        <f t="shared" si="255"/>
        <v>7</v>
      </c>
      <c r="C939" s="6" t="s">
        <v>57</v>
      </c>
      <c r="D939" s="400">
        <v>738873.82</v>
      </c>
      <c r="E939" s="400">
        <v>768939.64</v>
      </c>
      <c r="F939" s="400">
        <v>814939.15</v>
      </c>
      <c r="G939" s="400">
        <v>1174175.44</v>
      </c>
      <c r="H939" s="401">
        <f t="shared" si="265"/>
        <v>1.4408136362083</v>
      </c>
      <c r="I939" s="400">
        <f>G939-D939</f>
        <v>435301.62</v>
      </c>
      <c r="J939" s="401">
        <f t="shared" si="266"/>
        <v>0.589142026983714</v>
      </c>
    </row>
    <row r="940" s="344" customFormat="1" ht="24" customHeight="1" spans="1:10">
      <c r="A940" s="398">
        <v>2140102</v>
      </c>
      <c r="B940" s="399">
        <f t="shared" si="255"/>
        <v>7</v>
      </c>
      <c r="C940" s="6" t="s">
        <v>58</v>
      </c>
      <c r="D940" s="400"/>
      <c r="E940" s="400"/>
      <c r="F940" s="400">
        <v>39020</v>
      </c>
      <c r="G940" s="400">
        <v>17720</v>
      </c>
      <c r="H940" s="401">
        <f t="shared" si="265"/>
        <v>0.454126089185033</v>
      </c>
      <c r="I940" s="400">
        <f>G940-D940</f>
        <v>17720</v>
      </c>
      <c r="J940" s="401"/>
    </row>
    <row r="941" s="344" customFormat="1" ht="24" hidden="1" customHeight="1" spans="1:10">
      <c r="A941" s="398">
        <v>2140103</v>
      </c>
      <c r="B941" s="399">
        <f t="shared" si="255"/>
        <v>7</v>
      </c>
      <c r="C941" s="6" t="s">
        <v>59</v>
      </c>
      <c r="D941" s="400"/>
      <c r="E941" s="400"/>
      <c r="F941" s="400"/>
      <c r="G941" s="400"/>
      <c r="H941" s="401"/>
      <c r="I941" s="400"/>
      <c r="J941" s="401"/>
    </row>
    <row r="942" s="344" customFormat="1" ht="24" customHeight="1" spans="1:10">
      <c r="A942" s="398">
        <v>2140104</v>
      </c>
      <c r="B942" s="399">
        <f t="shared" si="255"/>
        <v>7</v>
      </c>
      <c r="C942" s="6" t="s">
        <v>789</v>
      </c>
      <c r="D942" s="400">
        <v>2170000</v>
      </c>
      <c r="E942" s="400">
        <v>5200000</v>
      </c>
      <c r="F942" s="400">
        <v>14598800</v>
      </c>
      <c r="G942" s="400">
        <v>10108800</v>
      </c>
      <c r="H942" s="401">
        <f>G942/F942</f>
        <v>0.692440474559553</v>
      </c>
      <c r="I942" s="400">
        <f>G942-D942</f>
        <v>7938800</v>
      </c>
      <c r="J942" s="401">
        <f>I942/D942</f>
        <v>3.6584331797235</v>
      </c>
    </row>
    <row r="943" s="344" customFormat="1" ht="24" customHeight="1" spans="1:10">
      <c r="A943" s="398">
        <v>2140106</v>
      </c>
      <c r="B943" s="399">
        <f t="shared" si="255"/>
        <v>7</v>
      </c>
      <c r="C943" s="6" t="s">
        <v>790</v>
      </c>
      <c r="D943" s="400">
        <v>121106.72</v>
      </c>
      <c r="E943" s="400">
        <v>1877000</v>
      </c>
      <c r="F943" s="400">
        <v>2112995.09</v>
      </c>
      <c r="G943" s="400">
        <v>405321.64</v>
      </c>
      <c r="H943" s="401">
        <f>G943/F943</f>
        <v>0.191823275841119</v>
      </c>
      <c r="I943" s="400">
        <f>G943-D943</f>
        <v>284214.92</v>
      </c>
      <c r="J943" s="401">
        <f>I943/D943</f>
        <v>2.34681378539523</v>
      </c>
    </row>
    <row r="944" s="344" customFormat="1" ht="24" hidden="1" customHeight="1" spans="1:10">
      <c r="A944" s="398">
        <v>2140109</v>
      </c>
      <c r="B944" s="399">
        <f t="shared" si="255"/>
        <v>7</v>
      </c>
      <c r="C944" s="6" t="s">
        <v>791</v>
      </c>
      <c r="D944" s="400"/>
      <c r="E944" s="400"/>
      <c r="F944" s="400"/>
      <c r="G944" s="400"/>
      <c r="H944" s="401"/>
      <c r="I944" s="400"/>
      <c r="J944" s="401"/>
    </row>
    <row r="945" s="344" customFormat="1" ht="24" hidden="1" customHeight="1" spans="1:10">
      <c r="A945" s="398">
        <v>2140110</v>
      </c>
      <c r="B945" s="399">
        <f t="shared" si="255"/>
        <v>7</v>
      </c>
      <c r="C945" s="6" t="s">
        <v>792</v>
      </c>
      <c r="D945" s="400"/>
      <c r="E945" s="400"/>
      <c r="F945" s="400"/>
      <c r="G945" s="400"/>
      <c r="H945" s="401"/>
      <c r="I945" s="400"/>
      <c r="J945" s="401"/>
    </row>
    <row r="946" s="344" customFormat="1" ht="24" hidden="1" customHeight="1" spans="1:10">
      <c r="A946" s="398">
        <v>2140111</v>
      </c>
      <c r="B946" s="399">
        <f t="shared" si="255"/>
        <v>7</v>
      </c>
      <c r="C946" s="6" t="s">
        <v>793</v>
      </c>
      <c r="D946" s="400"/>
      <c r="E946" s="400"/>
      <c r="F946" s="400"/>
      <c r="G946" s="400"/>
      <c r="H946" s="401"/>
      <c r="I946" s="400"/>
      <c r="J946" s="401"/>
    </row>
    <row r="947" s="344" customFormat="1" ht="24" hidden="1" customHeight="1" spans="1:10">
      <c r="A947" s="398">
        <v>2140112</v>
      </c>
      <c r="B947" s="399">
        <f t="shared" si="255"/>
        <v>7</v>
      </c>
      <c r="C947" s="6" t="s">
        <v>794</v>
      </c>
      <c r="D947" s="400"/>
      <c r="E947" s="400"/>
      <c r="F947" s="400"/>
      <c r="G947" s="400"/>
      <c r="H947" s="401"/>
      <c r="I947" s="400"/>
      <c r="J947" s="401"/>
    </row>
    <row r="948" s="344" customFormat="1" ht="24" hidden="1" customHeight="1" spans="1:10">
      <c r="A948" s="398">
        <v>2140114</v>
      </c>
      <c r="B948" s="399">
        <f t="shared" si="255"/>
        <v>7</v>
      </c>
      <c r="C948" s="6" t="s">
        <v>795</v>
      </c>
      <c r="D948" s="400"/>
      <c r="E948" s="400"/>
      <c r="F948" s="400"/>
      <c r="G948" s="400"/>
      <c r="H948" s="401"/>
      <c r="I948" s="400"/>
      <c r="J948" s="401"/>
    </row>
    <row r="949" s="344" customFormat="1" ht="24" hidden="1" customHeight="1" spans="1:10">
      <c r="A949" s="398">
        <v>2140122</v>
      </c>
      <c r="B949" s="399">
        <f t="shared" si="255"/>
        <v>7</v>
      </c>
      <c r="C949" s="6" t="s">
        <v>796</v>
      </c>
      <c r="D949" s="400"/>
      <c r="E949" s="400"/>
      <c r="F949" s="400"/>
      <c r="G949" s="400"/>
      <c r="H949" s="401"/>
      <c r="I949" s="400"/>
      <c r="J949" s="401"/>
    </row>
    <row r="950" s="344" customFormat="1" ht="24" hidden="1" customHeight="1" spans="1:10">
      <c r="A950" s="398">
        <v>2140123</v>
      </c>
      <c r="B950" s="399">
        <f t="shared" si="255"/>
        <v>7</v>
      </c>
      <c r="C950" s="6" t="s">
        <v>797</v>
      </c>
      <c r="D950" s="400"/>
      <c r="E950" s="400"/>
      <c r="F950" s="400"/>
      <c r="G950" s="400"/>
      <c r="H950" s="401"/>
      <c r="I950" s="400"/>
      <c r="J950" s="401"/>
    </row>
    <row r="951" s="344" customFormat="1" ht="24" hidden="1" customHeight="1" spans="1:10">
      <c r="A951" s="398">
        <v>2140127</v>
      </c>
      <c r="B951" s="399">
        <f t="shared" si="255"/>
        <v>7</v>
      </c>
      <c r="C951" s="6" t="s">
        <v>798</v>
      </c>
      <c r="D951" s="400"/>
      <c r="E951" s="400"/>
      <c r="F951" s="400"/>
      <c r="G951" s="400"/>
      <c r="H951" s="401"/>
      <c r="I951" s="400"/>
      <c r="J951" s="401"/>
    </row>
    <row r="952" s="344" customFormat="1" ht="24" hidden="1" customHeight="1" spans="1:10">
      <c r="A952" s="398">
        <v>2140128</v>
      </c>
      <c r="B952" s="399">
        <f t="shared" si="255"/>
        <v>7</v>
      </c>
      <c r="C952" s="6" t="s">
        <v>799</v>
      </c>
      <c r="D952" s="400"/>
      <c r="E952" s="400"/>
      <c r="F952" s="400"/>
      <c r="G952" s="400"/>
      <c r="H952" s="401"/>
      <c r="I952" s="400"/>
      <c r="J952" s="401"/>
    </row>
    <row r="953" s="344" customFormat="1" ht="24" hidden="1" customHeight="1" spans="1:10">
      <c r="A953" s="398">
        <v>2140129</v>
      </c>
      <c r="B953" s="399">
        <f t="shared" si="255"/>
        <v>7</v>
      </c>
      <c r="C953" s="6" t="s">
        <v>800</v>
      </c>
      <c r="D953" s="400"/>
      <c r="E953" s="400"/>
      <c r="F953" s="400"/>
      <c r="G953" s="400"/>
      <c r="H953" s="401"/>
      <c r="I953" s="400"/>
      <c r="J953" s="401"/>
    </row>
    <row r="954" s="344" customFormat="1" ht="24" hidden="1" customHeight="1" spans="1:10">
      <c r="A954" s="398">
        <v>2140130</v>
      </c>
      <c r="B954" s="399">
        <f t="shared" si="255"/>
        <v>7</v>
      </c>
      <c r="C954" s="6" t="s">
        <v>801</v>
      </c>
      <c r="D954" s="400"/>
      <c r="E954" s="400"/>
      <c r="F954" s="400"/>
      <c r="G954" s="400"/>
      <c r="H954" s="401"/>
      <c r="I954" s="400"/>
      <c r="J954" s="401"/>
    </row>
    <row r="955" s="344" customFormat="1" ht="24" hidden="1" customHeight="1" spans="1:10">
      <c r="A955" s="398">
        <v>2140131</v>
      </c>
      <c r="B955" s="399">
        <f t="shared" si="255"/>
        <v>7</v>
      </c>
      <c r="C955" s="6" t="s">
        <v>802</v>
      </c>
      <c r="D955" s="400"/>
      <c r="E955" s="400"/>
      <c r="F955" s="400"/>
      <c r="G955" s="400"/>
      <c r="H955" s="401"/>
      <c r="I955" s="400"/>
      <c r="J955" s="401"/>
    </row>
    <row r="956" s="344" customFormat="1" ht="24" hidden="1" customHeight="1" spans="1:10">
      <c r="A956" s="398">
        <v>2140133</v>
      </c>
      <c r="B956" s="399">
        <f t="shared" si="255"/>
        <v>7</v>
      </c>
      <c r="C956" s="6" t="s">
        <v>803</v>
      </c>
      <c r="D956" s="400"/>
      <c r="E956" s="400"/>
      <c r="F956" s="400"/>
      <c r="G956" s="400"/>
      <c r="H956" s="401"/>
      <c r="I956" s="400"/>
      <c r="J956" s="401"/>
    </row>
    <row r="957" s="344" customFormat="1" ht="24" hidden="1" customHeight="1" spans="1:10">
      <c r="A957" s="398">
        <v>2140136</v>
      </c>
      <c r="B957" s="399">
        <f t="shared" si="255"/>
        <v>7</v>
      </c>
      <c r="C957" s="6" t="s">
        <v>804</v>
      </c>
      <c r="D957" s="400"/>
      <c r="E957" s="400"/>
      <c r="F957" s="400"/>
      <c r="G957" s="400"/>
      <c r="H957" s="401"/>
      <c r="I957" s="400"/>
      <c r="J957" s="401"/>
    </row>
    <row r="958" s="344" customFormat="1" ht="24" hidden="1" customHeight="1" spans="1:10">
      <c r="A958" s="398">
        <v>2140138</v>
      </c>
      <c r="B958" s="399">
        <f t="shared" si="255"/>
        <v>7</v>
      </c>
      <c r="C958" s="6" t="s">
        <v>805</v>
      </c>
      <c r="D958" s="400"/>
      <c r="E958" s="400"/>
      <c r="F958" s="400"/>
      <c r="G958" s="400"/>
      <c r="H958" s="401"/>
      <c r="I958" s="400"/>
      <c r="J958" s="401"/>
    </row>
    <row r="959" s="344" customFormat="1" ht="24" customHeight="1" spans="1:10">
      <c r="A959" s="398">
        <v>2140199</v>
      </c>
      <c r="B959" s="399">
        <f t="shared" si="255"/>
        <v>7</v>
      </c>
      <c r="C959" s="6" t="s">
        <v>806</v>
      </c>
      <c r="D959" s="400"/>
      <c r="E959" s="400">
        <v>300000</v>
      </c>
      <c r="F959" s="400">
        <v>0</v>
      </c>
      <c r="G959" s="400">
        <v>0</v>
      </c>
      <c r="H959" s="401"/>
      <c r="I959" s="400"/>
      <c r="J959" s="401"/>
    </row>
    <row r="960" s="344" customFormat="1" ht="24" hidden="1" customHeight="1" spans="1:10">
      <c r="A960" s="393">
        <v>21402</v>
      </c>
      <c r="B960" s="394">
        <f t="shared" si="255"/>
        <v>5</v>
      </c>
      <c r="C960" s="395" t="s">
        <v>807</v>
      </c>
      <c r="D960" s="396"/>
      <c r="E960" s="396"/>
      <c r="F960" s="396"/>
      <c r="G960" s="396"/>
      <c r="H960" s="397"/>
      <c r="I960" s="396"/>
      <c r="J960" s="397"/>
    </row>
    <row r="961" s="344" customFormat="1" ht="24" hidden="1" customHeight="1" spans="1:10">
      <c r="A961" s="398">
        <v>2140201</v>
      </c>
      <c r="B961" s="399">
        <f t="shared" si="255"/>
        <v>7</v>
      </c>
      <c r="C961" s="6" t="s">
        <v>57</v>
      </c>
      <c r="D961" s="400"/>
      <c r="E961" s="400"/>
      <c r="F961" s="400"/>
      <c r="G961" s="400"/>
      <c r="H961" s="401"/>
      <c r="I961" s="400"/>
      <c r="J961" s="401"/>
    </row>
    <row r="962" s="344" customFormat="1" ht="24" hidden="1" customHeight="1" spans="1:10">
      <c r="A962" s="398">
        <v>2140202</v>
      </c>
      <c r="B962" s="399">
        <f t="shared" si="255"/>
        <v>7</v>
      </c>
      <c r="C962" s="6" t="s">
        <v>58</v>
      </c>
      <c r="D962" s="400"/>
      <c r="E962" s="400"/>
      <c r="F962" s="400"/>
      <c r="G962" s="400"/>
      <c r="H962" s="401"/>
      <c r="I962" s="400"/>
      <c r="J962" s="401"/>
    </row>
    <row r="963" s="344" customFormat="1" ht="24" hidden="1" customHeight="1" spans="1:10">
      <c r="A963" s="398">
        <v>2140203</v>
      </c>
      <c r="B963" s="399">
        <f t="shared" si="255"/>
        <v>7</v>
      </c>
      <c r="C963" s="6" t="s">
        <v>59</v>
      </c>
      <c r="D963" s="400"/>
      <c r="E963" s="400"/>
      <c r="F963" s="400"/>
      <c r="G963" s="400"/>
      <c r="H963" s="401"/>
      <c r="I963" s="400"/>
      <c r="J963" s="401"/>
    </row>
    <row r="964" s="344" customFormat="1" ht="24" hidden="1" customHeight="1" spans="1:10">
      <c r="A964" s="398">
        <v>2140204</v>
      </c>
      <c r="B964" s="399">
        <f t="shared" si="255"/>
        <v>7</v>
      </c>
      <c r="C964" s="6" t="s">
        <v>808</v>
      </c>
      <c r="D964" s="400"/>
      <c r="E964" s="400"/>
      <c r="F964" s="400"/>
      <c r="G964" s="400"/>
      <c r="H964" s="401"/>
      <c r="I964" s="400"/>
      <c r="J964" s="401"/>
    </row>
    <row r="965" s="344" customFormat="1" ht="24" hidden="1" customHeight="1" spans="1:10">
      <c r="A965" s="398">
        <v>2140205</v>
      </c>
      <c r="B965" s="399">
        <f t="shared" si="255"/>
        <v>7</v>
      </c>
      <c r="C965" s="6" t="s">
        <v>809</v>
      </c>
      <c r="D965" s="400"/>
      <c r="E965" s="400"/>
      <c r="F965" s="400"/>
      <c r="G965" s="400"/>
      <c r="H965" s="401"/>
      <c r="I965" s="400"/>
      <c r="J965" s="401"/>
    </row>
    <row r="966" s="344" customFormat="1" ht="24" hidden="1" customHeight="1" spans="1:10">
      <c r="A966" s="398">
        <v>2140206</v>
      </c>
      <c r="B966" s="399">
        <f t="shared" si="255"/>
        <v>7</v>
      </c>
      <c r="C966" s="6" t="s">
        <v>810</v>
      </c>
      <c r="D966" s="400"/>
      <c r="E966" s="400"/>
      <c r="F966" s="400"/>
      <c r="G966" s="400"/>
      <c r="H966" s="401"/>
      <c r="I966" s="400"/>
      <c r="J966" s="401"/>
    </row>
    <row r="967" s="344" customFormat="1" ht="24" hidden="1" customHeight="1" spans="1:10">
      <c r="A967" s="398">
        <v>2140207</v>
      </c>
      <c r="B967" s="399">
        <f t="shared" si="255"/>
        <v>7</v>
      </c>
      <c r="C967" s="6" t="s">
        <v>811</v>
      </c>
      <c r="D967" s="400"/>
      <c r="E967" s="400"/>
      <c r="F967" s="400"/>
      <c r="G967" s="400"/>
      <c r="H967" s="401"/>
      <c r="I967" s="400"/>
      <c r="J967" s="401"/>
    </row>
    <row r="968" s="344" customFormat="1" ht="24" hidden="1" customHeight="1" spans="1:10">
      <c r="A968" s="398">
        <v>2140208</v>
      </c>
      <c r="B968" s="399">
        <f t="shared" si="255"/>
        <v>7</v>
      </c>
      <c r="C968" s="6" t="s">
        <v>812</v>
      </c>
      <c r="D968" s="400"/>
      <c r="E968" s="400"/>
      <c r="F968" s="400"/>
      <c r="G968" s="400"/>
      <c r="H968" s="401"/>
      <c r="I968" s="400"/>
      <c r="J968" s="401"/>
    </row>
    <row r="969" s="344" customFormat="1" ht="24" hidden="1" customHeight="1" spans="1:10">
      <c r="A969" s="398">
        <v>2140299</v>
      </c>
      <c r="B969" s="399">
        <f t="shared" si="255"/>
        <v>7</v>
      </c>
      <c r="C969" s="6" t="s">
        <v>813</v>
      </c>
      <c r="D969" s="400"/>
      <c r="E969" s="400"/>
      <c r="F969" s="400"/>
      <c r="G969" s="400"/>
      <c r="H969" s="401"/>
      <c r="I969" s="400"/>
      <c r="J969" s="401"/>
    </row>
    <row r="970" s="344" customFormat="1" ht="24" hidden="1" customHeight="1" spans="1:10">
      <c r="A970" s="393">
        <v>21403</v>
      </c>
      <c r="B970" s="394">
        <f t="shared" si="255"/>
        <v>5</v>
      </c>
      <c r="C970" s="395" t="s">
        <v>814</v>
      </c>
      <c r="D970" s="396"/>
      <c r="E970" s="396"/>
      <c r="F970" s="396"/>
      <c r="G970" s="396"/>
      <c r="H970" s="397"/>
      <c r="I970" s="396"/>
      <c r="J970" s="397"/>
    </row>
    <row r="971" s="344" customFormat="1" ht="24" hidden="1" customHeight="1" spans="1:10">
      <c r="A971" s="398">
        <v>2140301</v>
      </c>
      <c r="B971" s="399">
        <f t="shared" si="255"/>
        <v>7</v>
      </c>
      <c r="C971" s="6" t="s">
        <v>57</v>
      </c>
      <c r="D971" s="400"/>
      <c r="E971" s="400"/>
      <c r="F971" s="400"/>
      <c r="G971" s="400"/>
      <c r="H971" s="401"/>
      <c r="I971" s="400"/>
      <c r="J971" s="401"/>
    </row>
    <row r="972" s="344" customFormat="1" ht="24" hidden="1" customHeight="1" spans="1:10">
      <c r="A972" s="398">
        <v>2140302</v>
      </c>
      <c r="B972" s="399">
        <f t="shared" si="255"/>
        <v>7</v>
      </c>
      <c r="C972" s="6" t="s">
        <v>58</v>
      </c>
      <c r="D972" s="400"/>
      <c r="E972" s="400"/>
      <c r="F972" s="400"/>
      <c r="G972" s="400"/>
      <c r="H972" s="401"/>
      <c r="I972" s="400"/>
      <c r="J972" s="401"/>
    </row>
    <row r="973" s="344" customFormat="1" ht="24" hidden="1" customHeight="1" spans="1:10">
      <c r="A973" s="398">
        <v>2140303</v>
      </c>
      <c r="B973" s="399">
        <f t="shared" si="255"/>
        <v>7</v>
      </c>
      <c r="C973" s="6" t="s">
        <v>59</v>
      </c>
      <c r="D973" s="400"/>
      <c r="E973" s="400"/>
      <c r="F973" s="400"/>
      <c r="G973" s="400"/>
      <c r="H973" s="401"/>
      <c r="I973" s="400"/>
      <c r="J973" s="401"/>
    </row>
    <row r="974" s="344" customFormat="1" ht="24" hidden="1" customHeight="1" spans="1:10">
      <c r="A974" s="398">
        <v>2140304</v>
      </c>
      <c r="B974" s="399">
        <f t="shared" si="255"/>
        <v>7</v>
      </c>
      <c r="C974" s="6" t="s">
        <v>815</v>
      </c>
      <c r="D974" s="400"/>
      <c r="E974" s="400"/>
      <c r="F974" s="400"/>
      <c r="G974" s="400"/>
      <c r="H974" s="401"/>
      <c r="I974" s="400"/>
      <c r="J974" s="401"/>
    </row>
    <row r="975" s="344" customFormat="1" ht="24" hidden="1" customHeight="1" spans="1:10">
      <c r="A975" s="398">
        <v>2140305</v>
      </c>
      <c r="B975" s="399">
        <f t="shared" ref="B975:B1038" si="269">LEN(A975)</f>
        <v>7</v>
      </c>
      <c r="C975" s="6" t="s">
        <v>816</v>
      </c>
      <c r="D975" s="400"/>
      <c r="E975" s="400"/>
      <c r="F975" s="400"/>
      <c r="G975" s="400"/>
      <c r="H975" s="401"/>
      <c r="I975" s="400"/>
      <c r="J975" s="401"/>
    </row>
    <row r="976" s="344" customFormat="1" ht="24" hidden="1" customHeight="1" spans="1:10">
      <c r="A976" s="398">
        <v>2140306</v>
      </c>
      <c r="B976" s="399">
        <f t="shared" si="269"/>
        <v>7</v>
      </c>
      <c r="C976" s="6" t="s">
        <v>817</v>
      </c>
      <c r="D976" s="400"/>
      <c r="E976" s="400"/>
      <c r="F976" s="400"/>
      <c r="G976" s="400"/>
      <c r="H976" s="401"/>
      <c r="I976" s="400"/>
      <c r="J976" s="401"/>
    </row>
    <row r="977" s="344" customFormat="1" ht="24" hidden="1" customHeight="1" spans="1:10">
      <c r="A977" s="398">
        <v>2140307</v>
      </c>
      <c r="B977" s="399">
        <f t="shared" si="269"/>
        <v>7</v>
      </c>
      <c r="C977" s="6" t="s">
        <v>818</v>
      </c>
      <c r="D977" s="400"/>
      <c r="E977" s="400"/>
      <c r="F977" s="400"/>
      <c r="G977" s="400"/>
      <c r="H977" s="401"/>
      <c r="I977" s="400"/>
      <c r="J977" s="401"/>
    </row>
    <row r="978" s="344" customFormat="1" ht="24" hidden="1" customHeight="1" spans="1:10">
      <c r="A978" s="398">
        <v>2140308</v>
      </c>
      <c r="B978" s="399">
        <f t="shared" si="269"/>
        <v>7</v>
      </c>
      <c r="C978" s="6" t="s">
        <v>819</v>
      </c>
      <c r="D978" s="400"/>
      <c r="E978" s="400"/>
      <c r="F978" s="400"/>
      <c r="G978" s="400"/>
      <c r="H978" s="401"/>
      <c r="I978" s="400"/>
      <c r="J978" s="401"/>
    </row>
    <row r="979" s="344" customFormat="1" ht="24" hidden="1" customHeight="1" spans="1:10">
      <c r="A979" s="398">
        <v>2140399</v>
      </c>
      <c r="B979" s="399">
        <f t="shared" si="269"/>
        <v>7</v>
      </c>
      <c r="C979" s="6" t="s">
        <v>820</v>
      </c>
      <c r="D979" s="400"/>
      <c r="E979" s="400"/>
      <c r="F979" s="400"/>
      <c r="G979" s="400"/>
      <c r="H979" s="401"/>
      <c r="I979" s="400"/>
      <c r="J979" s="401"/>
    </row>
    <row r="980" s="344" customFormat="1" ht="24" hidden="1" customHeight="1" spans="1:10">
      <c r="A980" s="393">
        <v>21405</v>
      </c>
      <c r="B980" s="394">
        <f t="shared" si="269"/>
        <v>5</v>
      </c>
      <c r="C980" s="395" t="s">
        <v>821</v>
      </c>
      <c r="D980" s="396"/>
      <c r="E980" s="396"/>
      <c r="F980" s="396"/>
      <c r="G980" s="396"/>
      <c r="H980" s="397"/>
      <c r="I980" s="396"/>
      <c r="J980" s="397"/>
    </row>
    <row r="981" s="344" customFormat="1" ht="24" hidden="1" customHeight="1" spans="1:10">
      <c r="A981" s="398">
        <v>2140501</v>
      </c>
      <c r="B981" s="399">
        <f t="shared" si="269"/>
        <v>7</v>
      </c>
      <c r="C981" s="6" t="s">
        <v>57</v>
      </c>
      <c r="D981" s="400"/>
      <c r="E981" s="400"/>
      <c r="F981" s="400"/>
      <c r="G981" s="400"/>
      <c r="H981" s="401"/>
      <c r="I981" s="400"/>
      <c r="J981" s="401"/>
    </row>
    <row r="982" s="344" customFormat="1" ht="24" hidden="1" customHeight="1" spans="1:10">
      <c r="A982" s="398">
        <v>2140502</v>
      </c>
      <c r="B982" s="399">
        <f t="shared" si="269"/>
        <v>7</v>
      </c>
      <c r="C982" s="6" t="s">
        <v>58</v>
      </c>
      <c r="D982" s="400"/>
      <c r="E982" s="400"/>
      <c r="F982" s="400"/>
      <c r="G982" s="400"/>
      <c r="H982" s="401"/>
      <c r="I982" s="400"/>
      <c r="J982" s="401"/>
    </row>
    <row r="983" s="344" customFormat="1" ht="24" hidden="1" customHeight="1" spans="1:10">
      <c r="A983" s="398">
        <v>2140503</v>
      </c>
      <c r="B983" s="399">
        <f t="shared" si="269"/>
        <v>7</v>
      </c>
      <c r="C983" s="6" t="s">
        <v>59</v>
      </c>
      <c r="D983" s="400"/>
      <c r="E983" s="400"/>
      <c r="F983" s="400"/>
      <c r="G983" s="400"/>
      <c r="H983" s="401"/>
      <c r="I983" s="400"/>
      <c r="J983" s="401"/>
    </row>
    <row r="984" s="344" customFormat="1" ht="24" hidden="1" customHeight="1" spans="1:10">
      <c r="A984" s="398">
        <v>2140504</v>
      </c>
      <c r="B984" s="399">
        <f t="shared" si="269"/>
        <v>7</v>
      </c>
      <c r="C984" s="6" t="s">
        <v>812</v>
      </c>
      <c r="D984" s="400"/>
      <c r="E984" s="400"/>
      <c r="F984" s="400"/>
      <c r="G984" s="400"/>
      <c r="H984" s="401"/>
      <c r="I984" s="400"/>
      <c r="J984" s="401"/>
    </row>
    <row r="985" s="344" customFormat="1" ht="24" hidden="1" customHeight="1" spans="1:10">
      <c r="A985" s="398">
        <v>2140505</v>
      </c>
      <c r="B985" s="399">
        <f t="shared" si="269"/>
        <v>7</v>
      </c>
      <c r="C985" s="6" t="s">
        <v>822</v>
      </c>
      <c r="D985" s="400"/>
      <c r="E985" s="400"/>
      <c r="F985" s="400"/>
      <c r="G985" s="400"/>
      <c r="H985" s="401"/>
      <c r="I985" s="400"/>
      <c r="J985" s="401"/>
    </row>
    <row r="986" s="344" customFormat="1" ht="24" hidden="1" customHeight="1" spans="1:10">
      <c r="A986" s="398">
        <v>2140599</v>
      </c>
      <c r="B986" s="399">
        <f t="shared" si="269"/>
        <v>7</v>
      </c>
      <c r="C986" s="6" t="s">
        <v>823</v>
      </c>
      <c r="D986" s="400"/>
      <c r="E986" s="400"/>
      <c r="F986" s="400"/>
      <c r="G986" s="400"/>
      <c r="H986" s="401"/>
      <c r="I986" s="400"/>
      <c r="J986" s="401"/>
    </row>
    <row r="987" s="344" customFormat="1" ht="24" customHeight="1" spans="1:10">
      <c r="A987" s="393">
        <v>21406</v>
      </c>
      <c r="B987" s="394">
        <f t="shared" si="269"/>
        <v>5</v>
      </c>
      <c r="C987" s="395" t="s">
        <v>824</v>
      </c>
      <c r="D987" s="396">
        <f>SUM(D988:D991)</f>
        <v>20000</v>
      </c>
      <c r="E987" s="396"/>
      <c r="F987" s="396"/>
      <c r="G987" s="396">
        <f>SUM(G988:G991)</f>
        <v>0</v>
      </c>
      <c r="H987" s="397"/>
      <c r="I987" s="396">
        <f>G987-D987</f>
        <v>-20000</v>
      </c>
      <c r="J987" s="397"/>
    </row>
    <row r="988" s="344" customFormat="1" ht="24" hidden="1" customHeight="1" spans="1:10">
      <c r="A988" s="398">
        <v>2140601</v>
      </c>
      <c r="B988" s="399">
        <f t="shared" si="269"/>
        <v>7</v>
      </c>
      <c r="C988" s="6" t="s">
        <v>825</v>
      </c>
      <c r="D988" s="400"/>
      <c r="E988" s="400"/>
      <c r="F988" s="400"/>
      <c r="G988" s="400"/>
      <c r="H988" s="401"/>
      <c r="I988" s="400"/>
      <c r="J988" s="401"/>
    </row>
    <row r="989" s="344" customFormat="1" ht="24" hidden="1" customHeight="1" spans="1:10">
      <c r="A989" s="398">
        <v>2140602</v>
      </c>
      <c r="B989" s="399">
        <f t="shared" si="269"/>
        <v>7</v>
      </c>
      <c r="C989" s="6" t="s">
        <v>826</v>
      </c>
      <c r="D989" s="400">
        <v>20000</v>
      </c>
      <c r="E989" s="400"/>
      <c r="F989" s="400"/>
      <c r="G989" s="400"/>
      <c r="H989" s="401"/>
      <c r="I989" s="400">
        <f>G989-D989</f>
        <v>-20000</v>
      </c>
      <c r="J989" s="401">
        <f>I989/D989</f>
        <v>-1</v>
      </c>
    </row>
    <row r="990" s="344" customFormat="1" ht="24" hidden="1" customHeight="1" spans="1:10">
      <c r="A990" s="398">
        <v>2140603</v>
      </c>
      <c r="B990" s="399">
        <f t="shared" si="269"/>
        <v>7</v>
      </c>
      <c r="C990" s="6" t="s">
        <v>827</v>
      </c>
      <c r="D990" s="400"/>
      <c r="E990" s="400"/>
      <c r="F990" s="400"/>
      <c r="G990" s="400"/>
      <c r="H990" s="401"/>
      <c r="I990" s="400"/>
      <c r="J990" s="401"/>
    </row>
    <row r="991" s="344" customFormat="1" ht="24" hidden="1" customHeight="1" spans="1:10">
      <c r="A991" s="398">
        <v>2140699</v>
      </c>
      <c r="B991" s="399">
        <f t="shared" si="269"/>
        <v>7</v>
      </c>
      <c r="C991" s="6" t="s">
        <v>828</v>
      </c>
      <c r="D991" s="400"/>
      <c r="E991" s="400"/>
      <c r="F991" s="400"/>
      <c r="G991" s="400"/>
      <c r="H991" s="401"/>
      <c r="I991" s="400"/>
      <c r="J991" s="401"/>
    </row>
    <row r="992" s="344" customFormat="1" ht="24" customHeight="1" spans="1:10">
      <c r="A992" s="393">
        <v>21499</v>
      </c>
      <c r="B992" s="394">
        <f t="shared" si="269"/>
        <v>5</v>
      </c>
      <c r="C992" s="395" t="s">
        <v>829</v>
      </c>
      <c r="D992" s="396"/>
      <c r="E992" s="396">
        <f t="shared" ref="E992:G992" si="270">SUM(E993:E994)</f>
        <v>43625</v>
      </c>
      <c r="F992" s="396">
        <f t="shared" si="270"/>
        <v>0</v>
      </c>
      <c r="G992" s="396">
        <f t="shared" si="270"/>
        <v>0</v>
      </c>
      <c r="H992" s="397"/>
      <c r="I992" s="396">
        <f>G992-D992</f>
        <v>0</v>
      </c>
      <c r="J992" s="397" t="e">
        <f>I992/D992</f>
        <v>#DIV/0!</v>
      </c>
    </row>
    <row r="993" s="344" customFormat="1" ht="24" customHeight="1" spans="1:10">
      <c r="A993" s="398">
        <v>2149901</v>
      </c>
      <c r="B993" s="399">
        <f t="shared" si="269"/>
        <v>7</v>
      </c>
      <c r="C993" s="6" t="s">
        <v>830</v>
      </c>
      <c r="D993" s="400"/>
      <c r="E993" s="400">
        <v>43625</v>
      </c>
      <c r="F993" s="400"/>
      <c r="G993" s="400">
        <v>0</v>
      </c>
      <c r="H993" s="401"/>
      <c r="I993" s="400"/>
      <c r="J993" s="401"/>
    </row>
    <row r="994" s="344" customFormat="1" ht="24" hidden="1" customHeight="1" spans="1:10">
      <c r="A994" s="398">
        <v>2149999</v>
      </c>
      <c r="B994" s="399">
        <f t="shared" si="269"/>
        <v>7</v>
      </c>
      <c r="C994" s="6" t="s">
        <v>831</v>
      </c>
      <c r="D994" s="400"/>
      <c r="E994" s="400"/>
      <c r="F994" s="400"/>
      <c r="G994" s="400"/>
      <c r="H994" s="401"/>
      <c r="I994" s="400"/>
      <c r="J994" s="401"/>
    </row>
    <row r="995" s="344" customFormat="1" ht="24" customHeight="1" spans="1:10">
      <c r="A995" s="387">
        <v>215</v>
      </c>
      <c r="B995" s="388">
        <f t="shared" si="269"/>
        <v>3</v>
      </c>
      <c r="C995" s="420" t="s">
        <v>832</v>
      </c>
      <c r="D995" s="421">
        <f t="shared" ref="D995:G995" si="271">D996+D1006+D1022+D1027+D1038+D1045+D1053</f>
        <v>5717518.5</v>
      </c>
      <c r="E995" s="421">
        <f t="shared" si="271"/>
        <v>3983661.24</v>
      </c>
      <c r="F995" s="421">
        <f t="shared" si="271"/>
        <v>40426093.02</v>
      </c>
      <c r="G995" s="421">
        <f t="shared" si="271"/>
        <v>40546483.88</v>
      </c>
      <c r="H995" s="392">
        <f>G995/F995</f>
        <v>1.00297804835952</v>
      </c>
      <c r="I995" s="421">
        <f>G995-D995</f>
        <v>34828965.38</v>
      </c>
      <c r="J995" s="392">
        <f>I995/D995</f>
        <v>6.09162268211288</v>
      </c>
    </row>
    <row r="996" s="344" customFormat="1" ht="24" hidden="1" customHeight="1" spans="1:10">
      <c r="A996" s="393">
        <v>21501</v>
      </c>
      <c r="B996" s="394">
        <f t="shared" si="269"/>
        <v>5</v>
      </c>
      <c r="C996" s="395" t="s">
        <v>833</v>
      </c>
      <c r="D996" s="396"/>
      <c r="E996" s="396"/>
      <c r="F996" s="396"/>
      <c r="G996" s="396"/>
      <c r="H996" s="397"/>
      <c r="I996" s="396"/>
      <c r="J996" s="397"/>
    </row>
    <row r="997" s="344" customFormat="1" ht="24" hidden="1" customHeight="1" spans="1:10">
      <c r="A997" s="398">
        <v>2150101</v>
      </c>
      <c r="B997" s="399">
        <f t="shared" si="269"/>
        <v>7</v>
      </c>
      <c r="C997" s="6" t="s">
        <v>57</v>
      </c>
      <c r="D997" s="400"/>
      <c r="E997" s="400"/>
      <c r="F997" s="400"/>
      <c r="G997" s="400"/>
      <c r="H997" s="401"/>
      <c r="I997" s="400"/>
      <c r="J997" s="401"/>
    </row>
    <row r="998" s="344" customFormat="1" ht="24" hidden="1" customHeight="1" spans="1:10">
      <c r="A998" s="398">
        <v>2150102</v>
      </c>
      <c r="B998" s="399">
        <f t="shared" si="269"/>
        <v>7</v>
      </c>
      <c r="C998" s="6" t="s">
        <v>58</v>
      </c>
      <c r="D998" s="400"/>
      <c r="E998" s="400"/>
      <c r="F998" s="400"/>
      <c r="G998" s="400"/>
      <c r="H998" s="401"/>
      <c r="I998" s="400"/>
      <c r="J998" s="401"/>
    </row>
    <row r="999" s="344" customFormat="1" ht="24" hidden="1" customHeight="1" spans="1:10">
      <c r="A999" s="398">
        <v>2150103</v>
      </c>
      <c r="B999" s="399">
        <f t="shared" si="269"/>
        <v>7</v>
      </c>
      <c r="C999" s="6" t="s">
        <v>59</v>
      </c>
      <c r="D999" s="400"/>
      <c r="E999" s="400"/>
      <c r="F999" s="400"/>
      <c r="G999" s="400"/>
      <c r="H999" s="401"/>
      <c r="I999" s="400"/>
      <c r="J999" s="401"/>
    </row>
    <row r="1000" s="344" customFormat="1" ht="24" hidden="1" customHeight="1" spans="1:10">
      <c r="A1000" s="398">
        <v>2150104</v>
      </c>
      <c r="B1000" s="399">
        <f t="shared" si="269"/>
        <v>7</v>
      </c>
      <c r="C1000" s="6" t="s">
        <v>834</v>
      </c>
      <c r="D1000" s="400"/>
      <c r="E1000" s="400"/>
      <c r="F1000" s="400"/>
      <c r="G1000" s="400"/>
      <c r="H1000" s="401"/>
      <c r="I1000" s="400"/>
      <c r="J1000" s="401"/>
    </row>
    <row r="1001" s="344" customFormat="1" ht="24" hidden="1" customHeight="1" spans="1:10">
      <c r="A1001" s="398">
        <v>2150105</v>
      </c>
      <c r="B1001" s="399">
        <f t="shared" si="269"/>
        <v>7</v>
      </c>
      <c r="C1001" s="6" t="s">
        <v>835</v>
      </c>
      <c r="D1001" s="400"/>
      <c r="E1001" s="400"/>
      <c r="F1001" s="400"/>
      <c r="G1001" s="400"/>
      <c r="H1001" s="401"/>
      <c r="I1001" s="400"/>
      <c r="J1001" s="401"/>
    </row>
    <row r="1002" s="344" customFormat="1" ht="24" hidden="1" customHeight="1" spans="1:10">
      <c r="A1002" s="398">
        <v>2150106</v>
      </c>
      <c r="B1002" s="399">
        <f t="shared" si="269"/>
        <v>7</v>
      </c>
      <c r="C1002" s="6" t="s">
        <v>836</v>
      </c>
      <c r="D1002" s="400"/>
      <c r="E1002" s="400"/>
      <c r="F1002" s="400"/>
      <c r="G1002" s="400"/>
      <c r="H1002" s="401"/>
      <c r="I1002" s="400"/>
      <c r="J1002" s="401"/>
    </row>
    <row r="1003" s="344" customFormat="1" ht="24" hidden="1" customHeight="1" spans="1:10">
      <c r="A1003" s="398">
        <v>2150107</v>
      </c>
      <c r="B1003" s="399">
        <f t="shared" si="269"/>
        <v>7</v>
      </c>
      <c r="C1003" s="6" t="s">
        <v>837</v>
      </c>
      <c r="D1003" s="400"/>
      <c r="E1003" s="400"/>
      <c r="F1003" s="400"/>
      <c r="G1003" s="400"/>
      <c r="H1003" s="401"/>
      <c r="I1003" s="400"/>
      <c r="J1003" s="401"/>
    </row>
    <row r="1004" s="344" customFormat="1" ht="24" hidden="1" customHeight="1" spans="1:10">
      <c r="A1004" s="398">
        <v>2150108</v>
      </c>
      <c r="B1004" s="399">
        <f t="shared" si="269"/>
        <v>7</v>
      </c>
      <c r="C1004" s="6" t="s">
        <v>838</v>
      </c>
      <c r="D1004" s="400"/>
      <c r="E1004" s="400"/>
      <c r="F1004" s="400"/>
      <c r="G1004" s="400"/>
      <c r="H1004" s="401"/>
      <c r="I1004" s="400"/>
      <c r="J1004" s="401"/>
    </row>
    <row r="1005" s="344" customFormat="1" ht="24" hidden="1" customHeight="1" spans="1:10">
      <c r="A1005" s="398">
        <v>2150199</v>
      </c>
      <c r="B1005" s="399">
        <f t="shared" si="269"/>
        <v>7</v>
      </c>
      <c r="C1005" s="6" t="s">
        <v>839</v>
      </c>
      <c r="D1005" s="400"/>
      <c r="E1005" s="400"/>
      <c r="F1005" s="400"/>
      <c r="G1005" s="400"/>
      <c r="H1005" s="401"/>
      <c r="I1005" s="400"/>
      <c r="J1005" s="401"/>
    </row>
    <row r="1006" s="344" customFormat="1" ht="24" customHeight="1" spans="1:10">
      <c r="A1006" s="393">
        <v>21502</v>
      </c>
      <c r="B1006" s="394">
        <f t="shared" si="269"/>
        <v>5</v>
      </c>
      <c r="C1006" s="395" t="s">
        <v>840</v>
      </c>
      <c r="D1006" s="396">
        <f t="shared" ref="D1006:G1006" si="272">SUM(D1007:D1021)</f>
        <v>127000</v>
      </c>
      <c r="E1006" s="396">
        <f t="shared" si="272"/>
        <v>275000</v>
      </c>
      <c r="F1006" s="396">
        <f t="shared" si="272"/>
        <v>34970000</v>
      </c>
      <c r="G1006" s="396">
        <f t="shared" si="272"/>
        <v>34970000</v>
      </c>
      <c r="H1006" s="397">
        <f>G1006/F1006</f>
        <v>1</v>
      </c>
      <c r="I1006" s="396">
        <f>G1006-D1006</f>
        <v>34843000</v>
      </c>
      <c r="J1006" s="397">
        <f>I1006/D1006</f>
        <v>274.354330708661</v>
      </c>
    </row>
    <row r="1007" s="344" customFormat="1" ht="24" customHeight="1" spans="1:10">
      <c r="A1007" s="398">
        <v>2150201</v>
      </c>
      <c r="B1007" s="399">
        <f t="shared" si="269"/>
        <v>7</v>
      </c>
      <c r="C1007" s="6" t="s">
        <v>57</v>
      </c>
      <c r="D1007" s="400"/>
      <c r="E1007" s="400">
        <v>275000</v>
      </c>
      <c r="F1007" s="400">
        <v>0</v>
      </c>
      <c r="G1007" s="400">
        <v>0</v>
      </c>
      <c r="H1007" s="401"/>
      <c r="I1007" s="400"/>
      <c r="J1007" s="401"/>
    </row>
    <row r="1008" s="344" customFormat="1" ht="24" hidden="1" customHeight="1" spans="1:10">
      <c r="A1008" s="398">
        <v>2150202</v>
      </c>
      <c r="B1008" s="399">
        <f t="shared" si="269"/>
        <v>7</v>
      </c>
      <c r="C1008" s="6" t="s">
        <v>58</v>
      </c>
      <c r="D1008" s="400"/>
      <c r="E1008" s="400"/>
      <c r="F1008" s="400"/>
      <c r="G1008" s="400"/>
      <c r="H1008" s="401"/>
      <c r="I1008" s="400"/>
      <c r="J1008" s="401"/>
    </row>
    <row r="1009" s="344" customFormat="1" ht="24" hidden="1" customHeight="1" spans="1:10">
      <c r="A1009" s="398">
        <v>2150203</v>
      </c>
      <c r="B1009" s="399">
        <f t="shared" si="269"/>
        <v>7</v>
      </c>
      <c r="C1009" s="6" t="s">
        <v>59</v>
      </c>
      <c r="D1009" s="400"/>
      <c r="E1009" s="400"/>
      <c r="F1009" s="400"/>
      <c r="G1009" s="400"/>
      <c r="H1009" s="401"/>
      <c r="I1009" s="400"/>
      <c r="J1009" s="401"/>
    </row>
    <row r="1010" s="344" customFormat="1" ht="24" hidden="1" customHeight="1" spans="1:10">
      <c r="A1010" s="398">
        <v>2150204</v>
      </c>
      <c r="B1010" s="399">
        <f t="shared" si="269"/>
        <v>7</v>
      </c>
      <c r="C1010" s="6" t="s">
        <v>841</v>
      </c>
      <c r="D1010" s="400"/>
      <c r="E1010" s="400"/>
      <c r="F1010" s="400"/>
      <c r="G1010" s="400"/>
      <c r="H1010" s="401"/>
      <c r="I1010" s="400"/>
      <c r="J1010" s="401"/>
    </row>
    <row r="1011" s="344" customFormat="1" ht="24" hidden="1" customHeight="1" spans="1:10">
      <c r="A1011" s="398">
        <v>2150205</v>
      </c>
      <c r="B1011" s="399">
        <f t="shared" si="269"/>
        <v>7</v>
      </c>
      <c r="C1011" s="6" t="s">
        <v>842</v>
      </c>
      <c r="D1011" s="400"/>
      <c r="E1011" s="400"/>
      <c r="F1011" s="400"/>
      <c r="G1011" s="400"/>
      <c r="H1011" s="401"/>
      <c r="I1011" s="400"/>
      <c r="J1011" s="401"/>
    </row>
    <row r="1012" s="344" customFormat="1" ht="24" hidden="1" customHeight="1" spans="1:10">
      <c r="A1012" s="398">
        <v>2150206</v>
      </c>
      <c r="B1012" s="399">
        <f t="shared" si="269"/>
        <v>7</v>
      </c>
      <c r="C1012" s="6" t="s">
        <v>843</v>
      </c>
      <c r="D1012" s="400"/>
      <c r="E1012" s="400"/>
      <c r="F1012" s="400"/>
      <c r="G1012" s="400"/>
      <c r="H1012" s="401"/>
      <c r="I1012" s="400"/>
      <c r="J1012" s="401"/>
    </row>
    <row r="1013" s="344" customFormat="1" ht="24" hidden="1" customHeight="1" spans="1:10">
      <c r="A1013" s="398">
        <v>2150207</v>
      </c>
      <c r="B1013" s="399">
        <f t="shared" si="269"/>
        <v>7</v>
      </c>
      <c r="C1013" s="6" t="s">
        <v>844</v>
      </c>
      <c r="D1013" s="400"/>
      <c r="E1013" s="400"/>
      <c r="F1013" s="400"/>
      <c r="G1013" s="400"/>
      <c r="H1013" s="401"/>
      <c r="I1013" s="400"/>
      <c r="J1013" s="401"/>
    </row>
    <row r="1014" s="344" customFormat="1" ht="24" hidden="1" customHeight="1" spans="1:10">
      <c r="A1014" s="398">
        <v>2150208</v>
      </c>
      <c r="B1014" s="399">
        <f t="shared" si="269"/>
        <v>7</v>
      </c>
      <c r="C1014" s="6" t="s">
        <v>845</v>
      </c>
      <c r="D1014" s="400"/>
      <c r="E1014" s="400"/>
      <c r="F1014" s="400"/>
      <c r="G1014" s="400"/>
      <c r="H1014" s="401"/>
      <c r="I1014" s="400"/>
      <c r="J1014" s="401"/>
    </row>
    <row r="1015" s="344" customFormat="1" ht="24" hidden="1" customHeight="1" spans="1:10">
      <c r="A1015" s="398">
        <v>2150209</v>
      </c>
      <c r="B1015" s="399">
        <f t="shared" si="269"/>
        <v>7</v>
      </c>
      <c r="C1015" s="6" t="s">
        <v>846</v>
      </c>
      <c r="D1015" s="400"/>
      <c r="E1015" s="400"/>
      <c r="F1015" s="400"/>
      <c r="G1015" s="400"/>
      <c r="H1015" s="401"/>
      <c r="I1015" s="400"/>
      <c r="J1015" s="401"/>
    </row>
    <row r="1016" s="344" customFormat="1" ht="24" hidden="1" customHeight="1" spans="1:10">
      <c r="A1016" s="398">
        <v>2150210</v>
      </c>
      <c r="B1016" s="399">
        <f t="shared" si="269"/>
        <v>7</v>
      </c>
      <c r="C1016" s="6" t="s">
        <v>847</v>
      </c>
      <c r="D1016" s="400"/>
      <c r="E1016" s="400"/>
      <c r="F1016" s="400"/>
      <c r="G1016" s="400"/>
      <c r="H1016" s="401"/>
      <c r="I1016" s="400"/>
      <c r="J1016" s="401"/>
    </row>
    <row r="1017" s="344" customFormat="1" ht="24" hidden="1" customHeight="1" spans="1:10">
      <c r="A1017" s="398">
        <v>2150212</v>
      </c>
      <c r="B1017" s="399">
        <f t="shared" si="269"/>
        <v>7</v>
      </c>
      <c r="C1017" s="6" t="s">
        <v>848</v>
      </c>
      <c r="D1017" s="400"/>
      <c r="E1017" s="400"/>
      <c r="F1017" s="400"/>
      <c r="G1017" s="400"/>
      <c r="H1017" s="401"/>
      <c r="I1017" s="400"/>
      <c r="J1017" s="401"/>
    </row>
    <row r="1018" s="344" customFormat="1" ht="24" hidden="1" customHeight="1" spans="1:10">
      <c r="A1018" s="398">
        <v>2150213</v>
      </c>
      <c r="B1018" s="399">
        <f t="shared" si="269"/>
        <v>7</v>
      </c>
      <c r="C1018" s="6" t="s">
        <v>849</v>
      </c>
      <c r="D1018" s="400"/>
      <c r="E1018" s="400"/>
      <c r="F1018" s="400"/>
      <c r="G1018" s="400"/>
      <c r="H1018" s="401"/>
      <c r="I1018" s="400"/>
      <c r="J1018" s="401"/>
    </row>
    <row r="1019" s="344" customFormat="1" ht="24" hidden="1" customHeight="1" spans="1:10">
      <c r="A1019" s="398">
        <v>2150214</v>
      </c>
      <c r="B1019" s="399">
        <f t="shared" si="269"/>
        <v>7</v>
      </c>
      <c r="C1019" s="6" t="s">
        <v>850</v>
      </c>
      <c r="D1019" s="400"/>
      <c r="E1019" s="400"/>
      <c r="F1019" s="400"/>
      <c r="G1019" s="400"/>
      <c r="H1019" s="401"/>
      <c r="I1019" s="400"/>
      <c r="J1019" s="401"/>
    </row>
    <row r="1020" s="344" customFormat="1" ht="24" hidden="1" customHeight="1" spans="1:10">
      <c r="A1020" s="398">
        <v>2150215</v>
      </c>
      <c r="B1020" s="399">
        <f t="shared" si="269"/>
        <v>7</v>
      </c>
      <c r="C1020" s="6" t="s">
        <v>851</v>
      </c>
      <c r="D1020" s="400"/>
      <c r="E1020" s="400"/>
      <c r="F1020" s="400"/>
      <c r="G1020" s="400"/>
      <c r="H1020" s="401"/>
      <c r="I1020" s="400"/>
      <c r="J1020" s="401"/>
    </row>
    <row r="1021" s="344" customFormat="1" ht="24" customHeight="1" spans="1:10">
      <c r="A1021" s="398">
        <v>2150299</v>
      </c>
      <c r="B1021" s="399">
        <f t="shared" si="269"/>
        <v>7</v>
      </c>
      <c r="C1021" s="6" t="s">
        <v>852</v>
      </c>
      <c r="D1021" s="400">
        <v>127000</v>
      </c>
      <c r="E1021" s="400"/>
      <c r="F1021" s="400">
        <v>34970000</v>
      </c>
      <c r="G1021" s="400">
        <v>34970000</v>
      </c>
      <c r="H1021" s="401">
        <f>G1021/F1021</f>
        <v>1</v>
      </c>
      <c r="I1021" s="400">
        <f>G1021-D1021</f>
        <v>34843000</v>
      </c>
      <c r="J1021" s="401">
        <f>I1021/D1021</f>
        <v>274.354330708661</v>
      </c>
    </row>
    <row r="1022" s="344" customFormat="1" ht="24" hidden="1" customHeight="1" spans="1:10">
      <c r="A1022" s="393">
        <v>21503</v>
      </c>
      <c r="B1022" s="394">
        <f t="shared" si="269"/>
        <v>5</v>
      </c>
      <c r="C1022" s="395" t="s">
        <v>853</v>
      </c>
      <c r="D1022" s="396"/>
      <c r="E1022" s="396"/>
      <c r="F1022" s="396"/>
      <c r="G1022" s="396"/>
      <c r="H1022" s="397"/>
      <c r="I1022" s="396"/>
      <c r="J1022" s="397"/>
    </row>
    <row r="1023" s="344" customFormat="1" ht="24" hidden="1" customHeight="1" spans="1:10">
      <c r="A1023" s="398">
        <v>2150301</v>
      </c>
      <c r="B1023" s="399">
        <f t="shared" si="269"/>
        <v>7</v>
      </c>
      <c r="C1023" s="6" t="s">
        <v>57</v>
      </c>
      <c r="D1023" s="400"/>
      <c r="E1023" s="400"/>
      <c r="F1023" s="400"/>
      <c r="G1023" s="400"/>
      <c r="H1023" s="401"/>
      <c r="I1023" s="400"/>
      <c r="J1023" s="401"/>
    </row>
    <row r="1024" s="344" customFormat="1" ht="24" hidden="1" customHeight="1" spans="1:10">
      <c r="A1024" s="398">
        <v>2150302</v>
      </c>
      <c r="B1024" s="399">
        <f t="shared" si="269"/>
        <v>7</v>
      </c>
      <c r="C1024" s="6" t="s">
        <v>58</v>
      </c>
      <c r="D1024" s="400"/>
      <c r="E1024" s="400"/>
      <c r="F1024" s="400"/>
      <c r="G1024" s="400"/>
      <c r="H1024" s="401"/>
      <c r="I1024" s="400"/>
      <c r="J1024" s="401"/>
    </row>
    <row r="1025" s="344" customFormat="1" ht="24" hidden="1" customHeight="1" spans="1:10">
      <c r="A1025" s="398">
        <v>2150303</v>
      </c>
      <c r="B1025" s="399">
        <f t="shared" si="269"/>
        <v>7</v>
      </c>
      <c r="C1025" s="6" t="s">
        <v>59</v>
      </c>
      <c r="D1025" s="400"/>
      <c r="E1025" s="400"/>
      <c r="F1025" s="400"/>
      <c r="G1025" s="400"/>
      <c r="H1025" s="401"/>
      <c r="I1025" s="400"/>
      <c r="J1025" s="401"/>
    </row>
    <row r="1026" s="344" customFormat="1" ht="24" hidden="1" customHeight="1" spans="1:10">
      <c r="A1026" s="398">
        <v>2150399</v>
      </c>
      <c r="B1026" s="399">
        <f t="shared" si="269"/>
        <v>7</v>
      </c>
      <c r="C1026" s="6" t="s">
        <v>854</v>
      </c>
      <c r="D1026" s="400"/>
      <c r="E1026" s="400"/>
      <c r="F1026" s="400"/>
      <c r="G1026" s="400"/>
      <c r="H1026" s="401"/>
      <c r="I1026" s="400"/>
      <c r="J1026" s="401"/>
    </row>
    <row r="1027" s="344" customFormat="1" ht="24" customHeight="1" spans="1:10">
      <c r="A1027" s="393">
        <v>21505</v>
      </c>
      <c r="B1027" s="394">
        <f t="shared" si="269"/>
        <v>5</v>
      </c>
      <c r="C1027" s="395" t="s">
        <v>855</v>
      </c>
      <c r="D1027" s="396">
        <f t="shared" ref="D1027:G1027" si="273">SUM(D1028:D1037)</f>
        <v>1345317.88</v>
      </c>
      <c r="E1027" s="396">
        <f t="shared" si="273"/>
        <v>907827.86</v>
      </c>
      <c r="F1027" s="396">
        <f t="shared" si="273"/>
        <v>1112773.97</v>
      </c>
      <c r="G1027" s="396">
        <f t="shared" si="273"/>
        <v>1100517.19</v>
      </c>
      <c r="H1027" s="397">
        <f t="shared" ref="H1027:H1029" si="274">G1027/F1027</f>
        <v>0.988985382179635</v>
      </c>
      <c r="I1027" s="396">
        <f>G1027-D1027</f>
        <v>-244800.69</v>
      </c>
      <c r="J1027" s="397">
        <f t="shared" ref="J1027:J1029" si="275">I1027/D1027</f>
        <v>-0.181964941995716</v>
      </c>
    </row>
    <row r="1028" s="344" customFormat="1" ht="24" customHeight="1" spans="1:10">
      <c r="A1028" s="398">
        <v>2150501</v>
      </c>
      <c r="B1028" s="399">
        <f t="shared" si="269"/>
        <v>7</v>
      </c>
      <c r="C1028" s="6" t="s">
        <v>57</v>
      </c>
      <c r="D1028" s="400">
        <v>988643.88</v>
      </c>
      <c r="E1028" s="400">
        <v>907827.86</v>
      </c>
      <c r="F1028" s="400">
        <v>1045478.97</v>
      </c>
      <c r="G1028" s="400">
        <v>1054922.19</v>
      </c>
      <c r="H1028" s="401">
        <f t="shared" si="274"/>
        <v>1.00903243419617</v>
      </c>
      <c r="I1028" s="400">
        <f>G1028-D1028</f>
        <v>66278.3099999999</v>
      </c>
      <c r="J1028" s="401">
        <f t="shared" si="275"/>
        <v>0.0670396199691237</v>
      </c>
    </row>
    <row r="1029" s="344" customFormat="1" ht="24" customHeight="1" spans="1:10">
      <c r="A1029" s="398">
        <v>2150502</v>
      </c>
      <c r="B1029" s="399">
        <f t="shared" si="269"/>
        <v>7</v>
      </c>
      <c r="C1029" s="6" t="s">
        <v>58</v>
      </c>
      <c r="D1029" s="400">
        <v>42450</v>
      </c>
      <c r="E1029" s="400"/>
      <c r="F1029" s="400">
        <v>67295</v>
      </c>
      <c r="G1029" s="400">
        <v>45595</v>
      </c>
      <c r="H1029" s="401">
        <f t="shared" si="274"/>
        <v>0.677539193104986</v>
      </c>
      <c r="I1029" s="400">
        <f>G1029-D1029</f>
        <v>3145</v>
      </c>
      <c r="J1029" s="401">
        <f t="shared" si="275"/>
        <v>0.0740871613663133</v>
      </c>
    </row>
    <row r="1030" s="344" customFormat="1" ht="24" hidden="1" customHeight="1" spans="1:10">
      <c r="A1030" s="398">
        <v>2150503</v>
      </c>
      <c r="B1030" s="399">
        <f t="shared" si="269"/>
        <v>7</v>
      </c>
      <c r="C1030" s="6" t="s">
        <v>59</v>
      </c>
      <c r="D1030" s="400"/>
      <c r="E1030" s="400"/>
      <c r="F1030" s="400"/>
      <c r="G1030" s="400"/>
      <c r="H1030" s="401"/>
      <c r="I1030" s="400"/>
      <c r="J1030" s="401"/>
    </row>
    <row r="1031" s="344" customFormat="1" ht="24" hidden="1" customHeight="1" spans="1:10">
      <c r="A1031" s="398">
        <v>2150505</v>
      </c>
      <c r="B1031" s="399">
        <f t="shared" si="269"/>
        <v>7</v>
      </c>
      <c r="C1031" s="6" t="s">
        <v>856</v>
      </c>
      <c r="D1031" s="400"/>
      <c r="E1031" s="400"/>
      <c r="F1031" s="400"/>
      <c r="G1031" s="400"/>
      <c r="H1031" s="401"/>
      <c r="I1031" s="400"/>
      <c r="J1031" s="401"/>
    </row>
    <row r="1032" s="344" customFormat="1" ht="24" hidden="1" customHeight="1" spans="1:10">
      <c r="A1032" s="398">
        <v>2150507</v>
      </c>
      <c r="B1032" s="399">
        <f t="shared" si="269"/>
        <v>7</v>
      </c>
      <c r="C1032" s="6" t="s">
        <v>857</v>
      </c>
      <c r="D1032" s="400"/>
      <c r="E1032" s="400"/>
      <c r="F1032" s="400"/>
      <c r="G1032" s="400"/>
      <c r="H1032" s="401"/>
      <c r="I1032" s="400"/>
      <c r="J1032" s="401"/>
    </row>
    <row r="1033" s="344" customFormat="1" ht="24" hidden="1" customHeight="1" spans="1:10">
      <c r="A1033" s="398">
        <v>2150508</v>
      </c>
      <c r="B1033" s="399">
        <f t="shared" si="269"/>
        <v>7</v>
      </c>
      <c r="C1033" s="6" t="s">
        <v>858</v>
      </c>
      <c r="D1033" s="400"/>
      <c r="E1033" s="400"/>
      <c r="F1033" s="400"/>
      <c r="G1033" s="400"/>
      <c r="H1033" s="401"/>
      <c r="I1033" s="400"/>
      <c r="J1033" s="401"/>
    </row>
    <row r="1034" s="344" customFormat="1" ht="24" hidden="1" customHeight="1" spans="1:10">
      <c r="A1034" s="398">
        <v>2150516</v>
      </c>
      <c r="B1034" s="399">
        <f t="shared" si="269"/>
        <v>7</v>
      </c>
      <c r="C1034" s="6" t="s">
        <v>859</v>
      </c>
      <c r="D1034" s="400"/>
      <c r="E1034" s="400"/>
      <c r="F1034" s="400"/>
      <c r="G1034" s="400"/>
      <c r="H1034" s="401"/>
      <c r="I1034" s="400"/>
      <c r="J1034" s="401"/>
    </row>
    <row r="1035" s="344" customFormat="1" ht="24" customHeight="1" spans="1:10">
      <c r="A1035" s="398">
        <v>2150517</v>
      </c>
      <c r="B1035" s="399">
        <f t="shared" si="269"/>
        <v>7</v>
      </c>
      <c r="C1035" s="6" t="s">
        <v>860</v>
      </c>
      <c r="D1035" s="400">
        <v>314224</v>
      </c>
      <c r="E1035" s="400"/>
      <c r="F1035" s="400"/>
      <c r="G1035" s="400">
        <v>0</v>
      </c>
      <c r="H1035" s="401"/>
      <c r="I1035" s="400">
        <f>G1035-D1035</f>
        <v>-314224</v>
      </c>
      <c r="J1035" s="401">
        <f>I1035/D1035</f>
        <v>-1</v>
      </c>
    </row>
    <row r="1036" s="344" customFormat="1" ht="24" hidden="1" customHeight="1" spans="1:10">
      <c r="A1036" s="398">
        <v>2150550</v>
      </c>
      <c r="B1036" s="399">
        <f t="shared" si="269"/>
        <v>7</v>
      </c>
      <c r="C1036" s="6" t="s">
        <v>66</v>
      </c>
      <c r="D1036" s="400"/>
      <c r="E1036" s="400"/>
      <c r="F1036" s="400"/>
      <c r="G1036" s="400"/>
      <c r="H1036" s="401"/>
      <c r="I1036" s="400"/>
      <c r="J1036" s="401"/>
    </row>
    <row r="1037" s="344" customFormat="1" ht="24" hidden="1" customHeight="1" spans="1:10">
      <c r="A1037" s="398">
        <v>2150599</v>
      </c>
      <c r="B1037" s="399">
        <f t="shared" si="269"/>
        <v>7</v>
      </c>
      <c r="C1037" s="6" t="s">
        <v>861</v>
      </c>
      <c r="D1037" s="400"/>
      <c r="E1037" s="400"/>
      <c r="F1037" s="400"/>
      <c r="G1037" s="400"/>
      <c r="H1037" s="401"/>
      <c r="I1037" s="400"/>
      <c r="J1037" s="401"/>
    </row>
    <row r="1038" s="344" customFormat="1" ht="24" hidden="1" customHeight="1" spans="1:10">
      <c r="A1038" s="393">
        <v>21507</v>
      </c>
      <c r="B1038" s="394">
        <f t="shared" si="269"/>
        <v>5</v>
      </c>
      <c r="C1038" s="395" t="s">
        <v>862</v>
      </c>
      <c r="D1038" s="396"/>
      <c r="E1038" s="396"/>
      <c r="F1038" s="396"/>
      <c r="G1038" s="396"/>
      <c r="H1038" s="397"/>
      <c r="I1038" s="396"/>
      <c r="J1038" s="397"/>
    </row>
    <row r="1039" s="344" customFormat="1" ht="24" hidden="1" customHeight="1" spans="1:10">
      <c r="A1039" s="398">
        <v>2150701</v>
      </c>
      <c r="B1039" s="399">
        <f t="shared" ref="B1039:B1102" si="276">LEN(A1039)</f>
        <v>7</v>
      </c>
      <c r="C1039" s="6" t="s">
        <v>57</v>
      </c>
      <c r="D1039" s="400"/>
      <c r="E1039" s="400"/>
      <c r="F1039" s="400"/>
      <c r="G1039" s="400"/>
      <c r="H1039" s="401"/>
      <c r="I1039" s="400"/>
      <c r="J1039" s="401"/>
    </row>
    <row r="1040" s="344" customFormat="1" ht="24" hidden="1" customHeight="1" spans="1:10">
      <c r="A1040" s="398">
        <v>2150702</v>
      </c>
      <c r="B1040" s="399">
        <f t="shared" si="276"/>
        <v>7</v>
      </c>
      <c r="C1040" s="6" t="s">
        <v>58</v>
      </c>
      <c r="D1040" s="400"/>
      <c r="E1040" s="400"/>
      <c r="F1040" s="400"/>
      <c r="G1040" s="400"/>
      <c r="H1040" s="401"/>
      <c r="I1040" s="400"/>
      <c r="J1040" s="401"/>
    </row>
    <row r="1041" s="344" customFormat="1" ht="24" hidden="1" customHeight="1" spans="1:10">
      <c r="A1041" s="398">
        <v>2150703</v>
      </c>
      <c r="B1041" s="399">
        <f t="shared" si="276"/>
        <v>7</v>
      </c>
      <c r="C1041" s="6" t="s">
        <v>59</v>
      </c>
      <c r="D1041" s="400"/>
      <c r="E1041" s="400"/>
      <c r="F1041" s="400"/>
      <c r="G1041" s="400"/>
      <c r="H1041" s="401"/>
      <c r="I1041" s="400"/>
      <c r="J1041" s="401"/>
    </row>
    <row r="1042" s="344" customFormat="1" ht="24" hidden="1" customHeight="1" spans="1:10">
      <c r="A1042" s="398">
        <v>2150704</v>
      </c>
      <c r="B1042" s="399">
        <f t="shared" si="276"/>
        <v>7</v>
      </c>
      <c r="C1042" s="6" t="s">
        <v>863</v>
      </c>
      <c r="D1042" s="400"/>
      <c r="E1042" s="400"/>
      <c r="F1042" s="400"/>
      <c r="G1042" s="400"/>
      <c r="H1042" s="401"/>
      <c r="I1042" s="400"/>
      <c r="J1042" s="401"/>
    </row>
    <row r="1043" s="344" customFormat="1" ht="24" hidden="1" customHeight="1" spans="1:10">
      <c r="A1043" s="398">
        <v>2150705</v>
      </c>
      <c r="B1043" s="399">
        <f t="shared" si="276"/>
        <v>7</v>
      </c>
      <c r="C1043" s="6" t="s">
        <v>864</v>
      </c>
      <c r="D1043" s="400"/>
      <c r="E1043" s="400"/>
      <c r="F1043" s="400"/>
      <c r="G1043" s="400"/>
      <c r="H1043" s="401"/>
      <c r="I1043" s="400"/>
      <c r="J1043" s="401"/>
    </row>
    <row r="1044" s="344" customFormat="1" ht="24" hidden="1" customHeight="1" spans="1:10">
      <c r="A1044" s="398">
        <v>2150799</v>
      </c>
      <c r="B1044" s="399">
        <f t="shared" si="276"/>
        <v>7</v>
      </c>
      <c r="C1044" s="6" t="s">
        <v>865</v>
      </c>
      <c r="D1044" s="400"/>
      <c r="E1044" s="400"/>
      <c r="F1044" s="400"/>
      <c r="G1044" s="400"/>
      <c r="H1044" s="401"/>
      <c r="I1044" s="400"/>
      <c r="J1044" s="401"/>
    </row>
    <row r="1045" s="344" customFormat="1" ht="24" customHeight="1" spans="1:10">
      <c r="A1045" s="393">
        <v>21508</v>
      </c>
      <c r="B1045" s="394">
        <f t="shared" si="276"/>
        <v>5</v>
      </c>
      <c r="C1045" s="395" t="s">
        <v>866</v>
      </c>
      <c r="D1045" s="396">
        <f t="shared" ref="D1045:G1045" si="277">SUM(D1046:D1052)</f>
        <v>4245200.62</v>
      </c>
      <c r="E1045" s="396">
        <f t="shared" si="277"/>
        <v>2800833.38</v>
      </c>
      <c r="F1045" s="396">
        <f t="shared" si="277"/>
        <v>4343319.05</v>
      </c>
      <c r="G1045" s="396">
        <f t="shared" si="277"/>
        <v>4475966.69</v>
      </c>
      <c r="H1045" s="397">
        <f>G1045/F1045</f>
        <v>1.03054061616772</v>
      </c>
      <c r="I1045" s="396">
        <f>G1045-D1045</f>
        <v>230766.07</v>
      </c>
      <c r="J1045" s="397">
        <f>I1045/D1045</f>
        <v>0.0543592849093667</v>
      </c>
    </row>
    <row r="1046" s="344" customFormat="1" ht="24" hidden="1" customHeight="1" spans="1:10">
      <c r="A1046" s="398">
        <v>2150801</v>
      </c>
      <c r="B1046" s="399">
        <f t="shared" si="276"/>
        <v>7</v>
      </c>
      <c r="C1046" s="6" t="s">
        <v>57</v>
      </c>
      <c r="D1046" s="400"/>
      <c r="E1046" s="400"/>
      <c r="F1046" s="400"/>
      <c r="G1046" s="400"/>
      <c r="H1046" s="401"/>
      <c r="I1046" s="400"/>
      <c r="J1046" s="401"/>
    </row>
    <row r="1047" s="344" customFormat="1" ht="24" hidden="1" customHeight="1" spans="1:10">
      <c r="A1047" s="398">
        <v>2150802</v>
      </c>
      <c r="B1047" s="399">
        <f t="shared" si="276"/>
        <v>7</v>
      </c>
      <c r="C1047" s="6" t="s">
        <v>58</v>
      </c>
      <c r="D1047" s="400"/>
      <c r="E1047" s="400"/>
      <c r="F1047" s="400"/>
      <c r="G1047" s="400"/>
      <c r="H1047" s="401"/>
      <c r="I1047" s="400"/>
      <c r="J1047" s="401"/>
    </row>
    <row r="1048" s="344" customFormat="1" ht="24" hidden="1" customHeight="1" spans="1:10">
      <c r="A1048" s="398">
        <v>2150803</v>
      </c>
      <c r="B1048" s="399">
        <f t="shared" si="276"/>
        <v>7</v>
      </c>
      <c r="C1048" s="6" t="s">
        <v>59</v>
      </c>
      <c r="D1048" s="400"/>
      <c r="E1048" s="400"/>
      <c r="F1048" s="400"/>
      <c r="G1048" s="400"/>
      <c r="H1048" s="401"/>
      <c r="I1048" s="400"/>
      <c r="J1048" s="401"/>
    </row>
    <row r="1049" s="344" customFormat="1" ht="24" hidden="1" customHeight="1" spans="1:10">
      <c r="A1049" s="398">
        <v>2150804</v>
      </c>
      <c r="B1049" s="399">
        <f t="shared" si="276"/>
        <v>7</v>
      </c>
      <c r="C1049" s="6" t="s">
        <v>867</v>
      </c>
      <c r="D1049" s="400"/>
      <c r="E1049" s="400"/>
      <c r="F1049" s="400"/>
      <c r="G1049" s="400"/>
      <c r="H1049" s="401"/>
      <c r="I1049" s="400"/>
      <c r="J1049" s="401"/>
    </row>
    <row r="1050" s="344" customFormat="1" ht="24" hidden="1" customHeight="1" spans="1:10">
      <c r="A1050" s="398">
        <v>2150805</v>
      </c>
      <c r="B1050" s="399">
        <f t="shared" si="276"/>
        <v>7</v>
      </c>
      <c r="C1050" s="6" t="s">
        <v>868</v>
      </c>
      <c r="D1050" s="400"/>
      <c r="E1050" s="400"/>
      <c r="F1050" s="400"/>
      <c r="G1050" s="400"/>
      <c r="H1050" s="401"/>
      <c r="I1050" s="400"/>
      <c r="J1050" s="401"/>
    </row>
    <row r="1051" s="344" customFormat="1" ht="24" hidden="1" customHeight="1" spans="1:10">
      <c r="A1051" s="398">
        <v>2150806</v>
      </c>
      <c r="B1051" s="399">
        <f t="shared" si="276"/>
        <v>7</v>
      </c>
      <c r="C1051" s="6" t="s">
        <v>869</v>
      </c>
      <c r="D1051" s="400"/>
      <c r="E1051" s="400"/>
      <c r="F1051" s="400"/>
      <c r="G1051" s="400"/>
      <c r="H1051" s="401"/>
      <c r="I1051" s="400"/>
      <c r="J1051" s="401"/>
    </row>
    <row r="1052" s="344" customFormat="1" ht="24" customHeight="1" spans="1:10">
      <c r="A1052" s="398">
        <v>2150899</v>
      </c>
      <c r="B1052" s="399">
        <f t="shared" si="276"/>
        <v>7</v>
      </c>
      <c r="C1052" s="6" t="s">
        <v>870</v>
      </c>
      <c r="D1052" s="400">
        <v>4245200.62</v>
      </c>
      <c r="E1052" s="400">
        <v>2800833.38</v>
      </c>
      <c r="F1052" s="400">
        <v>4343319.05</v>
      </c>
      <c r="G1052" s="400">
        <v>4475966.69</v>
      </c>
      <c r="H1052" s="401">
        <f>G1052/F1052</f>
        <v>1.03054061616772</v>
      </c>
      <c r="I1052" s="400">
        <f>G1052-D1052</f>
        <v>230766.07</v>
      </c>
      <c r="J1052" s="401">
        <f>I1052/D1052</f>
        <v>0.0543592849093667</v>
      </c>
    </row>
    <row r="1053" s="344" customFormat="1" ht="24" hidden="1" customHeight="1" spans="1:10">
      <c r="A1053" s="393">
        <v>21599</v>
      </c>
      <c r="B1053" s="394">
        <f t="shared" si="276"/>
        <v>5</v>
      </c>
      <c r="C1053" s="395" t="s">
        <v>871</v>
      </c>
      <c r="D1053" s="396"/>
      <c r="E1053" s="396"/>
      <c r="F1053" s="396"/>
      <c r="G1053" s="396"/>
      <c r="H1053" s="397"/>
      <c r="I1053" s="396"/>
      <c r="J1053" s="397"/>
    </row>
    <row r="1054" s="344" customFormat="1" ht="24" hidden="1" customHeight="1" spans="1:10">
      <c r="A1054" s="398">
        <v>2159901</v>
      </c>
      <c r="B1054" s="399">
        <f t="shared" si="276"/>
        <v>7</v>
      </c>
      <c r="C1054" s="6" t="s">
        <v>872</v>
      </c>
      <c r="D1054" s="400"/>
      <c r="E1054" s="400"/>
      <c r="F1054" s="400"/>
      <c r="G1054" s="400"/>
      <c r="H1054" s="401"/>
      <c r="I1054" s="400"/>
      <c r="J1054" s="401"/>
    </row>
    <row r="1055" s="344" customFormat="1" ht="24" hidden="1" customHeight="1" spans="1:10">
      <c r="A1055" s="398">
        <v>2159904</v>
      </c>
      <c r="B1055" s="399">
        <f t="shared" si="276"/>
        <v>7</v>
      </c>
      <c r="C1055" s="6" t="s">
        <v>873</v>
      </c>
      <c r="D1055" s="400"/>
      <c r="E1055" s="400"/>
      <c r="F1055" s="400"/>
      <c r="G1055" s="400"/>
      <c r="H1055" s="401"/>
      <c r="I1055" s="400"/>
      <c r="J1055" s="401"/>
    </row>
    <row r="1056" s="344" customFormat="1" ht="24" hidden="1" customHeight="1" spans="1:10">
      <c r="A1056" s="398">
        <v>2159905</v>
      </c>
      <c r="B1056" s="399">
        <f t="shared" si="276"/>
        <v>7</v>
      </c>
      <c r="C1056" s="6" t="s">
        <v>874</v>
      </c>
      <c r="D1056" s="400"/>
      <c r="E1056" s="400"/>
      <c r="F1056" s="400"/>
      <c r="G1056" s="400"/>
      <c r="H1056" s="401"/>
      <c r="I1056" s="400"/>
      <c r="J1056" s="401"/>
    </row>
    <row r="1057" s="344" customFormat="1" ht="24" hidden="1" customHeight="1" spans="1:10">
      <c r="A1057" s="398">
        <v>2159906</v>
      </c>
      <c r="B1057" s="399">
        <f t="shared" si="276"/>
        <v>7</v>
      </c>
      <c r="C1057" s="6" t="s">
        <v>875</v>
      </c>
      <c r="D1057" s="400"/>
      <c r="E1057" s="400"/>
      <c r="F1057" s="400"/>
      <c r="G1057" s="400"/>
      <c r="H1057" s="401"/>
      <c r="I1057" s="400"/>
      <c r="J1057" s="401"/>
    </row>
    <row r="1058" s="344" customFormat="1" ht="24" hidden="1" customHeight="1" spans="1:10">
      <c r="A1058" s="398">
        <v>2159999</v>
      </c>
      <c r="B1058" s="399">
        <f t="shared" si="276"/>
        <v>7</v>
      </c>
      <c r="C1058" s="6" t="s">
        <v>876</v>
      </c>
      <c r="D1058" s="400"/>
      <c r="E1058" s="400"/>
      <c r="F1058" s="400"/>
      <c r="G1058" s="400"/>
      <c r="H1058" s="401"/>
      <c r="I1058" s="400"/>
      <c r="J1058" s="401"/>
    </row>
    <row r="1059" s="344" customFormat="1" ht="24" customHeight="1" spans="1:10">
      <c r="A1059" s="387">
        <v>216</v>
      </c>
      <c r="B1059" s="388">
        <f t="shared" si="276"/>
        <v>3</v>
      </c>
      <c r="C1059" s="420" t="s">
        <v>877</v>
      </c>
      <c r="D1059" s="421">
        <f t="shared" ref="D1059:G1059" si="278">D1060+D1070+D1076</f>
        <v>500000</v>
      </c>
      <c r="E1059" s="421">
        <f t="shared" si="278"/>
        <v>1000000</v>
      </c>
      <c r="F1059" s="421">
        <f t="shared" si="278"/>
        <v>4636000</v>
      </c>
      <c r="G1059" s="421">
        <f t="shared" si="278"/>
        <v>4636000</v>
      </c>
      <c r="H1059" s="392">
        <f>G1059/F1059</f>
        <v>1</v>
      </c>
      <c r="I1059" s="421">
        <f>G1059-D1059</f>
        <v>4136000</v>
      </c>
      <c r="J1059" s="392">
        <f t="shared" ref="J1058:J1060" si="279">I1059/D1059</f>
        <v>8.272</v>
      </c>
    </row>
    <row r="1060" s="345" customFormat="1" ht="24" customHeight="1" spans="1:10">
      <c r="A1060" s="393">
        <v>21602</v>
      </c>
      <c r="B1060" s="394">
        <f t="shared" si="276"/>
        <v>5</v>
      </c>
      <c r="C1060" s="423" t="s">
        <v>878</v>
      </c>
      <c r="D1060" s="396">
        <f t="shared" ref="D1060:G1060" si="280">SUM(D1061:D1069)</f>
        <v>500000</v>
      </c>
      <c r="E1060" s="396">
        <f t="shared" si="280"/>
        <v>1000000</v>
      </c>
      <c r="F1060" s="396">
        <f t="shared" si="280"/>
        <v>1000000</v>
      </c>
      <c r="G1060" s="396">
        <f t="shared" si="280"/>
        <v>1000000</v>
      </c>
      <c r="H1060" s="397">
        <f>G1060/F1060</f>
        <v>1</v>
      </c>
      <c r="I1060" s="396">
        <f>G1060-D1060</f>
        <v>500000</v>
      </c>
      <c r="J1060" s="397">
        <f t="shared" si="279"/>
        <v>1</v>
      </c>
    </row>
    <row r="1061" s="344" customFormat="1" ht="24" hidden="1" customHeight="1" spans="1:10">
      <c r="A1061" s="398">
        <v>2160201</v>
      </c>
      <c r="B1061" s="399">
        <f t="shared" si="276"/>
        <v>7</v>
      </c>
      <c r="C1061" s="6" t="s">
        <v>57</v>
      </c>
      <c r="D1061" s="424"/>
      <c r="E1061" s="425"/>
      <c r="F1061" s="425"/>
      <c r="G1061" s="424"/>
      <c r="H1061" s="401"/>
      <c r="I1061" s="400"/>
      <c r="J1061" s="401"/>
    </row>
    <row r="1062" s="344" customFormat="1" ht="24" hidden="1" customHeight="1" spans="1:10">
      <c r="A1062" s="398">
        <v>2160202</v>
      </c>
      <c r="B1062" s="399">
        <f t="shared" si="276"/>
        <v>7</v>
      </c>
      <c r="C1062" s="6" t="s">
        <v>58</v>
      </c>
      <c r="D1062" s="424"/>
      <c r="E1062" s="425"/>
      <c r="F1062" s="425"/>
      <c r="G1062" s="424"/>
      <c r="H1062" s="401"/>
      <c r="I1062" s="400"/>
      <c r="J1062" s="401"/>
    </row>
    <row r="1063" s="344" customFormat="1" ht="24" hidden="1" customHeight="1" spans="1:10">
      <c r="A1063" s="398">
        <v>2160203</v>
      </c>
      <c r="B1063" s="399">
        <f t="shared" si="276"/>
        <v>7</v>
      </c>
      <c r="C1063" s="6" t="s">
        <v>59</v>
      </c>
      <c r="D1063" s="424"/>
      <c r="E1063" s="425"/>
      <c r="F1063" s="425"/>
      <c r="G1063" s="424"/>
      <c r="H1063" s="401"/>
      <c r="I1063" s="400"/>
      <c r="J1063" s="401"/>
    </row>
    <row r="1064" s="344" customFormat="1" ht="24" hidden="1" customHeight="1" spans="1:10">
      <c r="A1064" s="398">
        <v>2160216</v>
      </c>
      <c r="B1064" s="399">
        <f t="shared" si="276"/>
        <v>7</v>
      </c>
      <c r="C1064" s="6" t="s">
        <v>879</v>
      </c>
      <c r="D1064" s="424"/>
      <c r="E1064" s="425"/>
      <c r="F1064" s="425"/>
      <c r="G1064" s="424"/>
      <c r="H1064" s="401"/>
      <c r="I1064" s="400"/>
      <c r="J1064" s="401"/>
    </row>
    <row r="1065" s="344" customFormat="1" ht="24" hidden="1" customHeight="1" spans="1:10">
      <c r="A1065" s="398">
        <v>2160217</v>
      </c>
      <c r="B1065" s="399">
        <f t="shared" si="276"/>
        <v>7</v>
      </c>
      <c r="C1065" s="6" t="s">
        <v>880</v>
      </c>
      <c r="D1065" s="424"/>
      <c r="E1065" s="425"/>
      <c r="F1065" s="425"/>
      <c r="G1065" s="424"/>
      <c r="H1065" s="401"/>
      <c r="I1065" s="400"/>
      <c r="J1065" s="401"/>
    </row>
    <row r="1066" s="344" customFormat="1" ht="24" hidden="1" customHeight="1" spans="1:10">
      <c r="A1066" s="398">
        <v>2160218</v>
      </c>
      <c r="B1066" s="399">
        <f t="shared" si="276"/>
        <v>7</v>
      </c>
      <c r="C1066" s="6" t="s">
        <v>881</v>
      </c>
      <c r="D1066" s="424"/>
      <c r="E1066" s="425"/>
      <c r="F1066" s="425"/>
      <c r="G1066" s="424"/>
      <c r="H1066" s="401"/>
      <c r="I1066" s="400"/>
      <c r="J1066" s="401"/>
    </row>
    <row r="1067" s="344" customFormat="1" ht="24" hidden="1" customHeight="1" spans="1:10">
      <c r="A1067" s="398">
        <v>2160219</v>
      </c>
      <c r="B1067" s="399">
        <f t="shared" si="276"/>
        <v>7</v>
      </c>
      <c r="C1067" s="6" t="s">
        <v>882</v>
      </c>
      <c r="D1067" s="424"/>
      <c r="E1067" s="425"/>
      <c r="F1067" s="425"/>
      <c r="G1067" s="424"/>
      <c r="H1067" s="401"/>
      <c r="I1067" s="400"/>
      <c r="J1067" s="401"/>
    </row>
    <row r="1068" s="344" customFormat="1" ht="24" hidden="1" customHeight="1" spans="1:10">
      <c r="A1068" s="398">
        <v>2160250</v>
      </c>
      <c r="B1068" s="399">
        <f t="shared" si="276"/>
        <v>7</v>
      </c>
      <c r="C1068" s="6" t="s">
        <v>66</v>
      </c>
      <c r="D1068" s="424"/>
      <c r="E1068" s="425"/>
      <c r="F1068" s="425"/>
      <c r="G1068" s="424"/>
      <c r="H1068" s="401"/>
      <c r="I1068" s="400"/>
      <c r="J1068" s="401"/>
    </row>
    <row r="1069" s="344" customFormat="1" ht="24" customHeight="1" spans="1:10">
      <c r="A1069" s="398">
        <v>2160299</v>
      </c>
      <c r="B1069" s="399">
        <f t="shared" si="276"/>
        <v>7</v>
      </c>
      <c r="C1069" s="6" t="s">
        <v>883</v>
      </c>
      <c r="D1069" s="400">
        <v>500000</v>
      </c>
      <c r="E1069" s="400">
        <v>1000000</v>
      </c>
      <c r="F1069" s="400">
        <v>1000000</v>
      </c>
      <c r="G1069" s="400">
        <v>1000000</v>
      </c>
      <c r="H1069" s="401">
        <f t="shared" ref="H1069:H1071" si="281">G1069/F1069</f>
        <v>1</v>
      </c>
      <c r="I1069" s="400">
        <f>G1069-D1069</f>
        <v>500000</v>
      </c>
      <c r="J1069" s="401">
        <f t="shared" ref="J1066:J1071" si="282">I1069/D1069</f>
        <v>1</v>
      </c>
    </row>
    <row r="1070" s="344" customFormat="1" ht="24" customHeight="1" spans="1:10">
      <c r="A1070" s="393">
        <v>21606</v>
      </c>
      <c r="B1070" s="394">
        <f t="shared" si="276"/>
        <v>5</v>
      </c>
      <c r="C1070" s="395" t="s">
        <v>884</v>
      </c>
      <c r="D1070" s="426"/>
      <c r="E1070" s="427">
        <f t="shared" ref="E1070:G1070" si="283">SUM(E1071:E1075)</f>
        <v>0</v>
      </c>
      <c r="F1070" s="427">
        <f t="shared" si="283"/>
        <v>3636000</v>
      </c>
      <c r="G1070" s="427">
        <f t="shared" si="283"/>
        <v>3636000</v>
      </c>
      <c r="H1070" s="397">
        <f t="shared" si="281"/>
        <v>1</v>
      </c>
      <c r="I1070" s="396">
        <f>G1070-D1070</f>
        <v>3636000</v>
      </c>
      <c r="J1070" s="397" t="e">
        <f t="shared" si="282"/>
        <v>#DIV/0!</v>
      </c>
    </row>
    <row r="1071" s="344" customFormat="1" ht="24" customHeight="1" spans="1:10">
      <c r="A1071" s="398">
        <v>2160601</v>
      </c>
      <c r="B1071" s="399">
        <f t="shared" si="276"/>
        <v>7</v>
      </c>
      <c r="C1071" s="6" t="s">
        <v>57</v>
      </c>
      <c r="D1071" s="424"/>
      <c r="E1071" s="425">
        <v>0</v>
      </c>
      <c r="F1071" s="425">
        <v>3636000</v>
      </c>
      <c r="G1071" s="424">
        <v>3636000</v>
      </c>
      <c r="H1071" s="401">
        <f t="shared" si="281"/>
        <v>1</v>
      </c>
      <c r="I1071" s="400">
        <f>G1071-D1071</f>
        <v>3636000</v>
      </c>
      <c r="J1071" s="401" t="e">
        <f t="shared" si="282"/>
        <v>#DIV/0!</v>
      </c>
    </row>
    <row r="1072" s="344" customFormat="1" ht="24" hidden="1" customHeight="1" spans="1:10">
      <c r="A1072" s="398">
        <v>2160602</v>
      </c>
      <c r="B1072" s="399">
        <f t="shared" si="276"/>
        <v>7</v>
      </c>
      <c r="C1072" s="6" t="s">
        <v>58</v>
      </c>
      <c r="D1072" s="424"/>
      <c r="E1072" s="425"/>
      <c r="F1072" s="425"/>
      <c r="G1072" s="424"/>
      <c r="H1072" s="401"/>
      <c r="I1072" s="400"/>
      <c r="J1072" s="401"/>
    </row>
    <row r="1073" s="344" customFormat="1" ht="24" hidden="1" customHeight="1" spans="1:10">
      <c r="A1073" s="398">
        <v>2160603</v>
      </c>
      <c r="B1073" s="399">
        <f t="shared" si="276"/>
        <v>7</v>
      </c>
      <c r="C1073" s="6" t="s">
        <v>59</v>
      </c>
      <c r="D1073" s="424"/>
      <c r="E1073" s="425"/>
      <c r="F1073" s="425"/>
      <c r="G1073" s="424"/>
      <c r="H1073" s="401"/>
      <c r="I1073" s="400"/>
      <c r="J1073" s="401"/>
    </row>
    <row r="1074" s="344" customFormat="1" ht="24" hidden="1" customHeight="1" spans="1:10">
      <c r="A1074" s="398">
        <v>2160607</v>
      </c>
      <c r="B1074" s="399">
        <f t="shared" si="276"/>
        <v>7</v>
      </c>
      <c r="C1074" s="6" t="s">
        <v>885</v>
      </c>
      <c r="D1074" s="424"/>
      <c r="E1074" s="425"/>
      <c r="F1074" s="425"/>
      <c r="G1074" s="424"/>
      <c r="H1074" s="401"/>
      <c r="I1074" s="400"/>
      <c r="J1074" s="401"/>
    </row>
    <row r="1075" s="344" customFormat="1" ht="24" hidden="1" customHeight="1" spans="1:10">
      <c r="A1075" s="398">
        <v>2160699</v>
      </c>
      <c r="B1075" s="399">
        <f t="shared" si="276"/>
        <v>7</v>
      </c>
      <c r="C1075" s="6" t="s">
        <v>886</v>
      </c>
      <c r="D1075" s="424"/>
      <c r="E1075" s="425"/>
      <c r="F1075" s="425"/>
      <c r="G1075" s="424"/>
      <c r="H1075" s="401"/>
      <c r="I1075" s="400"/>
      <c r="J1075" s="401"/>
    </row>
    <row r="1076" s="344" customFormat="1" ht="24" hidden="1" customHeight="1" spans="1:10">
      <c r="A1076" s="393">
        <v>21699</v>
      </c>
      <c r="B1076" s="394">
        <f t="shared" si="276"/>
        <v>5</v>
      </c>
      <c r="C1076" s="395" t="s">
        <v>887</v>
      </c>
      <c r="D1076" s="426"/>
      <c r="E1076" s="427"/>
      <c r="F1076" s="427"/>
      <c r="G1076" s="426"/>
      <c r="H1076" s="397"/>
      <c r="I1076" s="396"/>
      <c r="J1076" s="397"/>
    </row>
    <row r="1077" s="344" customFormat="1" ht="24" hidden="1" customHeight="1" spans="1:10">
      <c r="A1077" s="398">
        <v>2169901</v>
      </c>
      <c r="B1077" s="399">
        <f t="shared" si="276"/>
        <v>7</v>
      </c>
      <c r="C1077" s="6" t="s">
        <v>888</v>
      </c>
      <c r="D1077" s="424"/>
      <c r="E1077" s="425"/>
      <c r="F1077" s="425"/>
      <c r="G1077" s="424"/>
      <c r="H1077" s="401"/>
      <c r="I1077" s="400"/>
      <c r="J1077" s="401"/>
    </row>
    <row r="1078" s="344" customFormat="1" ht="24" hidden="1" customHeight="1" spans="1:10">
      <c r="A1078" s="398">
        <v>2169999</v>
      </c>
      <c r="B1078" s="399">
        <f t="shared" si="276"/>
        <v>7</v>
      </c>
      <c r="C1078" s="6" t="s">
        <v>889</v>
      </c>
      <c r="D1078" s="424"/>
      <c r="E1078" s="425"/>
      <c r="F1078" s="425"/>
      <c r="G1078" s="424"/>
      <c r="H1078" s="401"/>
      <c r="I1078" s="400"/>
      <c r="J1078" s="401"/>
    </row>
    <row r="1079" s="344" customFormat="1" ht="24" customHeight="1" spans="1:10">
      <c r="A1079" s="387">
        <v>217</v>
      </c>
      <c r="B1079" s="388">
        <f t="shared" si="276"/>
        <v>3</v>
      </c>
      <c r="C1079" s="420" t="s">
        <v>890</v>
      </c>
      <c r="D1079" s="421">
        <f t="shared" ref="D1079:G1079" si="284">D1080+D1087+D1097+D1103+D1106</f>
        <v>42787861.19</v>
      </c>
      <c r="E1079" s="421">
        <f t="shared" si="284"/>
        <v>39473358.13</v>
      </c>
      <c r="F1079" s="421">
        <f t="shared" si="284"/>
        <v>56137093</v>
      </c>
      <c r="G1079" s="421">
        <f t="shared" si="284"/>
        <v>36427645.04</v>
      </c>
      <c r="H1079" s="392">
        <f>G1079/F1079</f>
        <v>0.648905083845364</v>
      </c>
      <c r="I1079" s="421">
        <f>G1079-D1079</f>
        <v>-6360216.15</v>
      </c>
      <c r="J1079" s="392">
        <f>I1079/D1079</f>
        <v>-0.148645339428334</v>
      </c>
    </row>
    <row r="1080" s="344" customFormat="1" ht="24" hidden="1" customHeight="1" spans="1:10">
      <c r="A1080" s="393">
        <v>21701</v>
      </c>
      <c r="B1080" s="394">
        <f t="shared" si="276"/>
        <v>5</v>
      </c>
      <c r="C1080" s="395" t="s">
        <v>891</v>
      </c>
      <c r="D1080" s="426"/>
      <c r="E1080" s="427"/>
      <c r="F1080" s="427"/>
      <c r="G1080" s="426"/>
      <c r="H1080" s="397"/>
      <c r="I1080" s="426"/>
      <c r="J1080" s="397"/>
    </row>
    <row r="1081" s="344" customFormat="1" ht="24" hidden="1" customHeight="1" spans="1:10">
      <c r="A1081" s="398">
        <v>2170101</v>
      </c>
      <c r="B1081" s="399">
        <f t="shared" si="276"/>
        <v>7</v>
      </c>
      <c r="C1081" s="6" t="s">
        <v>57</v>
      </c>
      <c r="D1081" s="424"/>
      <c r="E1081" s="425"/>
      <c r="F1081" s="425"/>
      <c r="G1081" s="424"/>
      <c r="H1081" s="401"/>
      <c r="I1081" s="424"/>
      <c r="J1081" s="401"/>
    </row>
    <row r="1082" s="344" customFormat="1" ht="24" hidden="1" customHeight="1" spans="1:10">
      <c r="A1082" s="398">
        <v>2170102</v>
      </c>
      <c r="B1082" s="399">
        <f t="shared" si="276"/>
        <v>7</v>
      </c>
      <c r="C1082" s="6" t="s">
        <v>58</v>
      </c>
      <c r="D1082" s="424"/>
      <c r="E1082" s="425"/>
      <c r="F1082" s="425"/>
      <c r="G1082" s="424"/>
      <c r="H1082" s="401"/>
      <c r="I1082" s="424"/>
      <c r="J1082" s="401"/>
    </row>
    <row r="1083" s="344" customFormat="1" ht="24" hidden="1" customHeight="1" spans="1:10">
      <c r="A1083" s="398">
        <v>2170103</v>
      </c>
      <c r="B1083" s="399">
        <f t="shared" si="276"/>
        <v>7</v>
      </c>
      <c r="C1083" s="6" t="s">
        <v>59</v>
      </c>
      <c r="D1083" s="424"/>
      <c r="E1083" s="425"/>
      <c r="F1083" s="425"/>
      <c r="G1083" s="424"/>
      <c r="H1083" s="401"/>
      <c r="I1083" s="424"/>
      <c r="J1083" s="401"/>
    </row>
    <row r="1084" s="344" customFormat="1" ht="24" hidden="1" customHeight="1" spans="1:10">
      <c r="A1084" s="398">
        <v>2170104</v>
      </c>
      <c r="B1084" s="399">
        <f t="shared" si="276"/>
        <v>7</v>
      </c>
      <c r="C1084" s="6" t="s">
        <v>892</v>
      </c>
      <c r="D1084" s="424"/>
      <c r="E1084" s="425"/>
      <c r="F1084" s="425"/>
      <c r="G1084" s="424"/>
      <c r="H1084" s="401"/>
      <c r="I1084" s="424"/>
      <c r="J1084" s="401"/>
    </row>
    <row r="1085" s="344" customFormat="1" ht="24" hidden="1" customHeight="1" spans="1:10">
      <c r="A1085" s="398">
        <v>2170150</v>
      </c>
      <c r="B1085" s="399">
        <f t="shared" si="276"/>
        <v>7</v>
      </c>
      <c r="C1085" s="6" t="s">
        <v>66</v>
      </c>
      <c r="D1085" s="424"/>
      <c r="E1085" s="425"/>
      <c r="F1085" s="425"/>
      <c r="G1085" s="424"/>
      <c r="H1085" s="401"/>
      <c r="I1085" s="424"/>
      <c r="J1085" s="401"/>
    </row>
    <row r="1086" s="344" customFormat="1" ht="24" hidden="1" customHeight="1" spans="1:10">
      <c r="A1086" s="398">
        <v>2170199</v>
      </c>
      <c r="B1086" s="399">
        <f t="shared" si="276"/>
        <v>7</v>
      </c>
      <c r="C1086" s="6" t="s">
        <v>893</v>
      </c>
      <c r="D1086" s="424"/>
      <c r="E1086" s="425"/>
      <c r="F1086" s="425"/>
      <c r="G1086" s="424"/>
      <c r="H1086" s="401"/>
      <c r="I1086" s="424"/>
      <c r="J1086" s="401"/>
    </row>
    <row r="1087" s="344" customFormat="1" ht="24" hidden="1" customHeight="1" spans="1:10">
      <c r="A1087" s="393">
        <v>21702</v>
      </c>
      <c r="B1087" s="394">
        <f t="shared" si="276"/>
        <v>5</v>
      </c>
      <c r="C1087" s="395" t="s">
        <v>894</v>
      </c>
      <c r="D1087" s="426"/>
      <c r="E1087" s="427"/>
      <c r="F1087" s="427"/>
      <c r="G1087" s="426"/>
      <c r="H1087" s="397"/>
      <c r="I1087" s="426"/>
      <c r="J1087" s="397"/>
    </row>
    <row r="1088" s="344" customFormat="1" ht="24" hidden="1" customHeight="1" spans="1:10">
      <c r="A1088" s="398">
        <v>2170201</v>
      </c>
      <c r="B1088" s="399">
        <f t="shared" si="276"/>
        <v>7</v>
      </c>
      <c r="C1088" s="6" t="s">
        <v>895</v>
      </c>
      <c r="D1088" s="424"/>
      <c r="E1088" s="425"/>
      <c r="F1088" s="425"/>
      <c r="G1088" s="424"/>
      <c r="H1088" s="401"/>
      <c r="I1088" s="424"/>
      <c r="J1088" s="401"/>
    </row>
    <row r="1089" s="344" customFormat="1" ht="24" hidden="1" customHeight="1" spans="1:10">
      <c r="A1089" s="398">
        <v>2170202</v>
      </c>
      <c r="B1089" s="399">
        <f t="shared" si="276"/>
        <v>7</v>
      </c>
      <c r="C1089" s="6" t="s">
        <v>896</v>
      </c>
      <c r="D1089" s="424"/>
      <c r="E1089" s="425"/>
      <c r="F1089" s="425"/>
      <c r="G1089" s="424"/>
      <c r="H1089" s="401"/>
      <c r="I1089" s="424"/>
      <c r="J1089" s="401"/>
    </row>
    <row r="1090" s="344" customFormat="1" ht="24" hidden="1" customHeight="1" spans="1:10">
      <c r="A1090" s="398">
        <v>2170203</v>
      </c>
      <c r="B1090" s="399">
        <f t="shared" si="276"/>
        <v>7</v>
      </c>
      <c r="C1090" s="6" t="s">
        <v>897</v>
      </c>
      <c r="D1090" s="424"/>
      <c r="E1090" s="425"/>
      <c r="F1090" s="425"/>
      <c r="G1090" s="424"/>
      <c r="H1090" s="401"/>
      <c r="I1090" s="424"/>
      <c r="J1090" s="401"/>
    </row>
    <row r="1091" s="344" customFormat="1" ht="24" hidden="1" customHeight="1" spans="1:10">
      <c r="A1091" s="398">
        <v>2170204</v>
      </c>
      <c r="B1091" s="399">
        <f t="shared" si="276"/>
        <v>7</v>
      </c>
      <c r="C1091" s="6" t="s">
        <v>898</v>
      </c>
      <c r="D1091" s="424"/>
      <c r="E1091" s="425"/>
      <c r="F1091" s="425"/>
      <c r="G1091" s="424"/>
      <c r="H1091" s="401"/>
      <c r="I1091" s="424"/>
      <c r="J1091" s="401"/>
    </row>
    <row r="1092" s="344" customFormat="1" ht="24" hidden="1" customHeight="1" spans="1:10">
      <c r="A1092" s="398">
        <v>2170205</v>
      </c>
      <c r="B1092" s="399">
        <f t="shared" si="276"/>
        <v>7</v>
      </c>
      <c r="C1092" s="6" t="s">
        <v>899</v>
      </c>
      <c r="D1092" s="424"/>
      <c r="E1092" s="425"/>
      <c r="F1092" s="425"/>
      <c r="G1092" s="424"/>
      <c r="H1092" s="401"/>
      <c r="I1092" s="424"/>
      <c r="J1092" s="401"/>
    </row>
    <row r="1093" s="344" customFormat="1" ht="24" hidden="1" customHeight="1" spans="1:10">
      <c r="A1093" s="398">
        <v>2170206</v>
      </c>
      <c r="B1093" s="399">
        <f t="shared" si="276"/>
        <v>7</v>
      </c>
      <c r="C1093" s="6" t="s">
        <v>900</v>
      </c>
      <c r="D1093" s="424"/>
      <c r="E1093" s="425"/>
      <c r="F1093" s="425"/>
      <c r="G1093" s="424"/>
      <c r="H1093" s="401"/>
      <c r="I1093" s="424"/>
      <c r="J1093" s="401"/>
    </row>
    <row r="1094" s="344" customFormat="1" ht="24" hidden="1" customHeight="1" spans="1:10">
      <c r="A1094" s="398">
        <v>2170207</v>
      </c>
      <c r="B1094" s="399">
        <f t="shared" si="276"/>
        <v>7</v>
      </c>
      <c r="C1094" s="6" t="s">
        <v>901</v>
      </c>
      <c r="D1094" s="424"/>
      <c r="E1094" s="425"/>
      <c r="F1094" s="425"/>
      <c r="G1094" s="424"/>
      <c r="H1094" s="401"/>
      <c r="I1094" s="424"/>
      <c r="J1094" s="401"/>
    </row>
    <row r="1095" s="344" customFormat="1" ht="24" hidden="1" customHeight="1" spans="1:10">
      <c r="A1095" s="398">
        <v>2170208</v>
      </c>
      <c r="B1095" s="399">
        <f t="shared" si="276"/>
        <v>7</v>
      </c>
      <c r="C1095" s="6" t="s">
        <v>902</v>
      </c>
      <c r="D1095" s="424"/>
      <c r="E1095" s="425"/>
      <c r="F1095" s="425"/>
      <c r="G1095" s="424"/>
      <c r="H1095" s="401"/>
      <c r="I1095" s="424"/>
      <c r="J1095" s="401"/>
    </row>
    <row r="1096" s="344" customFormat="1" ht="24" hidden="1" customHeight="1" spans="1:10">
      <c r="A1096" s="398">
        <v>2170299</v>
      </c>
      <c r="B1096" s="399">
        <f t="shared" si="276"/>
        <v>7</v>
      </c>
      <c r="C1096" s="6" t="s">
        <v>903</v>
      </c>
      <c r="D1096" s="424"/>
      <c r="E1096" s="425"/>
      <c r="F1096" s="425"/>
      <c r="G1096" s="424"/>
      <c r="H1096" s="401"/>
      <c r="I1096" s="424"/>
      <c r="J1096" s="401"/>
    </row>
    <row r="1097" s="344" customFormat="1" ht="24" customHeight="1" spans="1:10">
      <c r="A1097" s="393">
        <v>21703</v>
      </c>
      <c r="B1097" s="394">
        <f t="shared" si="276"/>
        <v>5</v>
      </c>
      <c r="C1097" s="395" t="s">
        <v>904</v>
      </c>
      <c r="D1097" s="396">
        <f t="shared" ref="D1097:G1097" si="285">SUM(D1098:D1102)</f>
        <v>42787861.19</v>
      </c>
      <c r="E1097" s="396">
        <f t="shared" si="285"/>
        <v>39473358.13</v>
      </c>
      <c r="F1097" s="396">
        <f t="shared" si="285"/>
        <v>56137093</v>
      </c>
      <c r="G1097" s="396">
        <f t="shared" si="285"/>
        <v>36427645.04</v>
      </c>
      <c r="H1097" s="397">
        <f>G1097/F1097</f>
        <v>0.648905083845364</v>
      </c>
      <c r="I1097" s="396">
        <f>G1097-D1097</f>
        <v>-6360216.15</v>
      </c>
      <c r="J1097" s="397">
        <f>I1097/D1097</f>
        <v>-0.148645339428334</v>
      </c>
    </row>
    <row r="1098" s="344" customFormat="1" ht="24" hidden="1" customHeight="1" spans="1:10">
      <c r="A1098" s="398">
        <v>2170301</v>
      </c>
      <c r="B1098" s="399">
        <f t="shared" si="276"/>
        <v>7</v>
      </c>
      <c r="C1098" s="6" t="s">
        <v>905</v>
      </c>
      <c r="D1098" s="424"/>
      <c r="E1098" s="425"/>
      <c r="F1098" s="425"/>
      <c r="G1098" s="424"/>
      <c r="H1098" s="401"/>
      <c r="I1098" s="424"/>
      <c r="J1098" s="401"/>
    </row>
    <row r="1099" s="344" customFormat="1" ht="24" customHeight="1" spans="1:10">
      <c r="A1099" s="398">
        <v>2170302</v>
      </c>
      <c r="B1099" s="399">
        <f t="shared" si="276"/>
        <v>7</v>
      </c>
      <c r="C1099" s="6" t="s">
        <v>906</v>
      </c>
      <c r="D1099" s="400">
        <v>42787861.19</v>
      </c>
      <c r="E1099" s="400">
        <v>39473358.13</v>
      </c>
      <c r="F1099" s="400">
        <v>56137093</v>
      </c>
      <c r="G1099" s="400">
        <v>36427645.04</v>
      </c>
      <c r="H1099" s="401">
        <f>G1099/F1099</f>
        <v>0.648905083845364</v>
      </c>
      <c r="I1099" s="400">
        <f>G1099-D1099</f>
        <v>-6360216.15</v>
      </c>
      <c r="J1099" s="401">
        <f>I1099/D1099</f>
        <v>-0.148645339428334</v>
      </c>
    </row>
    <row r="1100" s="344" customFormat="1" ht="24" hidden="1" customHeight="1" spans="1:10">
      <c r="A1100" s="398">
        <v>2170303</v>
      </c>
      <c r="B1100" s="399">
        <f t="shared" si="276"/>
        <v>7</v>
      </c>
      <c r="C1100" s="6" t="s">
        <v>907</v>
      </c>
      <c r="D1100" s="424"/>
      <c r="E1100" s="425"/>
      <c r="F1100" s="425"/>
      <c r="G1100" s="424"/>
      <c r="H1100" s="401"/>
      <c r="I1100" s="424"/>
      <c r="J1100" s="401"/>
    </row>
    <row r="1101" s="344" customFormat="1" ht="24" hidden="1" customHeight="1" spans="1:10">
      <c r="A1101" s="398">
        <v>2170304</v>
      </c>
      <c r="B1101" s="399">
        <f t="shared" si="276"/>
        <v>7</v>
      </c>
      <c r="C1101" s="6" t="s">
        <v>908</v>
      </c>
      <c r="D1101" s="424"/>
      <c r="E1101" s="425"/>
      <c r="F1101" s="425"/>
      <c r="G1101" s="424"/>
      <c r="H1101" s="401"/>
      <c r="I1101" s="424"/>
      <c r="J1101" s="401"/>
    </row>
    <row r="1102" s="344" customFormat="1" ht="24" hidden="1" customHeight="1" spans="1:10">
      <c r="A1102" s="398">
        <v>2170399</v>
      </c>
      <c r="B1102" s="399">
        <f t="shared" si="276"/>
        <v>7</v>
      </c>
      <c r="C1102" s="6" t="s">
        <v>909</v>
      </c>
      <c r="D1102" s="424"/>
      <c r="E1102" s="425"/>
      <c r="F1102" s="425"/>
      <c r="G1102" s="424"/>
      <c r="H1102" s="401"/>
      <c r="I1102" s="424"/>
      <c r="J1102" s="401"/>
    </row>
    <row r="1103" s="344" customFormat="1" ht="24" hidden="1" customHeight="1" spans="1:10">
      <c r="A1103" s="393">
        <v>21704</v>
      </c>
      <c r="B1103" s="394">
        <f t="shared" ref="B1103:B1166" si="286">LEN(A1103)</f>
        <v>5</v>
      </c>
      <c r="C1103" s="395" t="s">
        <v>910</v>
      </c>
      <c r="D1103" s="426"/>
      <c r="E1103" s="427"/>
      <c r="F1103" s="427"/>
      <c r="G1103" s="426"/>
      <c r="H1103" s="397"/>
      <c r="I1103" s="426"/>
      <c r="J1103" s="397"/>
    </row>
    <row r="1104" s="344" customFormat="1" ht="24" hidden="1" customHeight="1" spans="1:10">
      <c r="A1104" s="398">
        <v>2170401</v>
      </c>
      <c r="B1104" s="399">
        <f t="shared" si="286"/>
        <v>7</v>
      </c>
      <c r="C1104" s="6" t="s">
        <v>911</v>
      </c>
      <c r="D1104" s="424"/>
      <c r="E1104" s="425"/>
      <c r="F1104" s="425"/>
      <c r="G1104" s="424"/>
      <c r="H1104" s="401"/>
      <c r="I1104" s="424"/>
      <c r="J1104" s="401"/>
    </row>
    <row r="1105" s="344" customFormat="1" ht="24" hidden="1" customHeight="1" spans="1:10">
      <c r="A1105" s="398">
        <v>2170499</v>
      </c>
      <c r="B1105" s="399">
        <f t="shared" si="286"/>
        <v>7</v>
      </c>
      <c r="C1105" s="6" t="s">
        <v>912</v>
      </c>
      <c r="D1105" s="424"/>
      <c r="E1105" s="425"/>
      <c r="F1105" s="425"/>
      <c r="G1105" s="424"/>
      <c r="H1105" s="401"/>
      <c r="I1105" s="424"/>
      <c r="J1105" s="401"/>
    </row>
    <row r="1106" s="344" customFormat="1" ht="24" hidden="1" customHeight="1" spans="1:10">
      <c r="A1106" s="393">
        <v>21799</v>
      </c>
      <c r="B1106" s="394">
        <f t="shared" si="286"/>
        <v>5</v>
      </c>
      <c r="C1106" s="395" t="s">
        <v>913</v>
      </c>
      <c r="D1106" s="426"/>
      <c r="E1106" s="427"/>
      <c r="F1106" s="427"/>
      <c r="G1106" s="426"/>
      <c r="H1106" s="397"/>
      <c r="I1106" s="426"/>
      <c r="J1106" s="397"/>
    </row>
    <row r="1107" s="344" customFormat="1" ht="24" hidden="1" customHeight="1" spans="1:10">
      <c r="A1107" s="398">
        <v>2179902</v>
      </c>
      <c r="B1107" s="399">
        <f t="shared" si="286"/>
        <v>7</v>
      </c>
      <c r="C1107" s="6" t="s">
        <v>914</v>
      </c>
      <c r="D1107" s="424"/>
      <c r="E1107" s="425"/>
      <c r="F1107" s="425"/>
      <c r="G1107" s="424"/>
      <c r="H1107" s="401"/>
      <c r="I1107" s="424"/>
      <c r="J1107" s="401"/>
    </row>
    <row r="1108" s="344" customFormat="1" ht="24" hidden="1" customHeight="1" spans="1:10">
      <c r="A1108" s="398">
        <v>2179999</v>
      </c>
      <c r="B1108" s="399">
        <f t="shared" si="286"/>
        <v>7</v>
      </c>
      <c r="C1108" s="6" t="s">
        <v>915</v>
      </c>
      <c r="D1108" s="424"/>
      <c r="E1108" s="425"/>
      <c r="F1108" s="425"/>
      <c r="G1108" s="424"/>
      <c r="H1108" s="401"/>
      <c r="I1108" s="424"/>
      <c r="J1108" s="401"/>
    </row>
    <row r="1109" s="344" customFormat="1" ht="24" hidden="1" customHeight="1" spans="1:10">
      <c r="A1109" s="387">
        <v>219</v>
      </c>
      <c r="B1109" s="388">
        <f t="shared" si="286"/>
        <v>3</v>
      </c>
      <c r="C1109" s="420" t="s">
        <v>916</v>
      </c>
      <c r="D1109" s="428"/>
      <c r="E1109" s="429"/>
      <c r="F1109" s="429"/>
      <c r="G1109" s="430"/>
      <c r="H1109" s="392"/>
      <c r="I1109" s="430"/>
      <c r="J1109" s="392"/>
    </row>
    <row r="1110" s="344" customFormat="1" ht="24" hidden="1" customHeight="1" spans="1:10">
      <c r="A1110" s="393">
        <v>21901</v>
      </c>
      <c r="B1110" s="394">
        <f t="shared" si="286"/>
        <v>5</v>
      </c>
      <c r="C1110" s="395" t="s">
        <v>917</v>
      </c>
      <c r="D1110" s="426"/>
      <c r="E1110" s="427"/>
      <c r="F1110" s="427"/>
      <c r="G1110" s="426"/>
      <c r="H1110" s="397"/>
      <c r="I1110" s="426"/>
      <c r="J1110" s="397"/>
    </row>
    <row r="1111" s="344" customFormat="1" ht="24" hidden="1" customHeight="1" spans="1:10">
      <c r="A1111" s="393">
        <v>21902</v>
      </c>
      <c r="B1111" s="394">
        <f t="shared" si="286"/>
        <v>5</v>
      </c>
      <c r="C1111" s="395" t="s">
        <v>918</v>
      </c>
      <c r="D1111" s="426"/>
      <c r="E1111" s="427"/>
      <c r="F1111" s="427"/>
      <c r="G1111" s="426"/>
      <c r="H1111" s="397"/>
      <c r="I1111" s="426"/>
      <c r="J1111" s="397"/>
    </row>
    <row r="1112" s="344" customFormat="1" ht="24" hidden="1" customHeight="1" spans="1:10">
      <c r="A1112" s="393">
        <v>21903</v>
      </c>
      <c r="B1112" s="394">
        <f t="shared" si="286"/>
        <v>5</v>
      </c>
      <c r="C1112" s="395" t="s">
        <v>919</v>
      </c>
      <c r="D1112" s="426"/>
      <c r="E1112" s="427"/>
      <c r="F1112" s="427"/>
      <c r="G1112" s="426"/>
      <c r="H1112" s="397"/>
      <c r="I1112" s="426"/>
      <c r="J1112" s="397"/>
    </row>
    <row r="1113" s="344" customFormat="1" ht="24" hidden="1" customHeight="1" spans="1:10">
      <c r="A1113" s="393">
        <v>21904</v>
      </c>
      <c r="B1113" s="394">
        <f t="shared" si="286"/>
        <v>5</v>
      </c>
      <c r="C1113" s="395" t="s">
        <v>920</v>
      </c>
      <c r="D1113" s="426"/>
      <c r="E1113" s="427"/>
      <c r="F1113" s="427"/>
      <c r="G1113" s="426"/>
      <c r="H1113" s="397"/>
      <c r="I1113" s="426"/>
      <c r="J1113" s="397"/>
    </row>
    <row r="1114" s="344" customFormat="1" ht="24" hidden="1" customHeight="1" spans="1:10">
      <c r="A1114" s="393">
        <v>21905</v>
      </c>
      <c r="B1114" s="394">
        <f t="shared" si="286"/>
        <v>5</v>
      </c>
      <c r="C1114" s="395" t="s">
        <v>921</v>
      </c>
      <c r="D1114" s="426"/>
      <c r="E1114" s="427"/>
      <c r="F1114" s="427"/>
      <c r="G1114" s="426"/>
      <c r="H1114" s="397"/>
      <c r="I1114" s="426"/>
      <c r="J1114" s="397"/>
    </row>
    <row r="1115" s="344" customFormat="1" ht="24" hidden="1" customHeight="1" spans="1:10">
      <c r="A1115" s="393">
        <v>21906</v>
      </c>
      <c r="B1115" s="394">
        <f t="shared" si="286"/>
        <v>5</v>
      </c>
      <c r="C1115" s="395" t="s">
        <v>696</v>
      </c>
      <c r="D1115" s="426"/>
      <c r="E1115" s="427"/>
      <c r="F1115" s="427"/>
      <c r="G1115" s="426"/>
      <c r="H1115" s="397"/>
      <c r="I1115" s="426"/>
      <c r="J1115" s="397"/>
    </row>
    <row r="1116" s="344" customFormat="1" ht="24" hidden="1" customHeight="1" spans="1:10">
      <c r="A1116" s="393">
        <v>21907</v>
      </c>
      <c r="B1116" s="394">
        <f t="shared" si="286"/>
        <v>5</v>
      </c>
      <c r="C1116" s="395" t="s">
        <v>922</v>
      </c>
      <c r="D1116" s="426"/>
      <c r="E1116" s="427"/>
      <c r="F1116" s="427"/>
      <c r="G1116" s="426"/>
      <c r="H1116" s="397"/>
      <c r="I1116" s="426"/>
      <c r="J1116" s="397"/>
    </row>
    <row r="1117" s="344" customFormat="1" ht="24" hidden="1" customHeight="1" spans="1:10">
      <c r="A1117" s="393">
        <v>21908</v>
      </c>
      <c r="B1117" s="394">
        <f t="shared" si="286"/>
        <v>5</v>
      </c>
      <c r="C1117" s="395" t="s">
        <v>923</v>
      </c>
      <c r="D1117" s="426"/>
      <c r="E1117" s="427"/>
      <c r="F1117" s="427"/>
      <c r="G1117" s="426"/>
      <c r="H1117" s="397"/>
      <c r="I1117" s="426"/>
      <c r="J1117" s="397"/>
    </row>
    <row r="1118" s="344" customFormat="1" ht="24" hidden="1" customHeight="1" spans="1:10">
      <c r="A1118" s="393">
        <v>21999</v>
      </c>
      <c r="B1118" s="394">
        <f t="shared" si="286"/>
        <v>5</v>
      </c>
      <c r="C1118" s="395" t="s">
        <v>924</v>
      </c>
      <c r="D1118" s="426"/>
      <c r="E1118" s="427"/>
      <c r="F1118" s="427"/>
      <c r="G1118" s="426"/>
      <c r="H1118" s="397"/>
      <c r="I1118" s="426"/>
      <c r="J1118" s="397"/>
    </row>
    <row r="1119" s="344" customFormat="1" ht="24" customHeight="1" spans="1:10">
      <c r="A1119" s="387">
        <v>220</v>
      </c>
      <c r="B1119" s="388">
        <f t="shared" si="286"/>
        <v>3</v>
      </c>
      <c r="C1119" s="420" t="s">
        <v>925</v>
      </c>
      <c r="D1119" s="421">
        <f t="shared" ref="D1119:G1119" si="287">D1120+D1147+D1162</f>
        <v>6023782.17</v>
      </c>
      <c r="E1119" s="422">
        <f t="shared" si="287"/>
        <v>1599607.24</v>
      </c>
      <c r="F1119" s="421">
        <f t="shared" si="287"/>
        <v>9295364.07</v>
      </c>
      <c r="G1119" s="421">
        <f t="shared" si="287"/>
        <v>6258407.58</v>
      </c>
      <c r="H1119" s="392">
        <f t="shared" ref="H1119:H1122" si="288">G1119/F1119</f>
        <v>0.673282674338543</v>
      </c>
      <c r="I1119" s="421">
        <f>G1119-D1119</f>
        <v>234625.41</v>
      </c>
      <c r="J1119" s="392">
        <f t="shared" ref="J1119:J1122" si="289">I1119/D1119</f>
        <v>0.0389498496755901</v>
      </c>
    </row>
    <row r="1120" s="344" customFormat="1" ht="24" customHeight="1" spans="1:10">
      <c r="A1120" s="393">
        <v>22001</v>
      </c>
      <c r="B1120" s="394">
        <f t="shared" si="286"/>
        <v>5</v>
      </c>
      <c r="C1120" s="395" t="s">
        <v>926</v>
      </c>
      <c r="D1120" s="396">
        <f t="shared" ref="D1120:G1120" si="290">SUM(D1121:D1146)</f>
        <v>6023782.17</v>
      </c>
      <c r="E1120" s="396">
        <v>1599607.24</v>
      </c>
      <c r="F1120" s="396">
        <f t="shared" si="290"/>
        <v>9295364.07</v>
      </c>
      <c r="G1120" s="396">
        <f t="shared" si="290"/>
        <v>6256945.38</v>
      </c>
      <c r="H1120" s="397">
        <f t="shared" si="288"/>
        <v>0.673125370117967</v>
      </c>
      <c r="I1120" s="396">
        <f>G1120-D1120</f>
        <v>233163.21</v>
      </c>
      <c r="J1120" s="397">
        <f t="shared" si="289"/>
        <v>0.0387071118144367</v>
      </c>
    </row>
    <row r="1121" s="344" customFormat="1" ht="24" customHeight="1" spans="1:10">
      <c r="A1121" s="398">
        <v>2200101</v>
      </c>
      <c r="B1121" s="399">
        <f t="shared" si="286"/>
        <v>7</v>
      </c>
      <c r="C1121" s="6" t="s">
        <v>57</v>
      </c>
      <c r="D1121" s="400">
        <v>1424454.83</v>
      </c>
      <c r="E1121" s="400">
        <v>1468245.96</v>
      </c>
      <c r="F1121" s="400">
        <v>1535245.96</v>
      </c>
      <c r="G1121" s="400">
        <v>2165016.29</v>
      </c>
      <c r="H1121" s="401">
        <f t="shared" si="288"/>
        <v>1.41020810111756</v>
      </c>
      <c r="I1121" s="400">
        <f>G1121-D1121</f>
        <v>740561.46</v>
      </c>
      <c r="J1121" s="401">
        <f t="shared" si="289"/>
        <v>0.519891150216395</v>
      </c>
    </row>
    <row r="1122" s="344" customFormat="1" ht="24" customHeight="1" spans="1:10">
      <c r="A1122" s="398">
        <v>2200102</v>
      </c>
      <c r="B1122" s="399">
        <f t="shared" si="286"/>
        <v>7</v>
      </c>
      <c r="C1122" s="6" t="s">
        <v>58</v>
      </c>
      <c r="D1122" s="400">
        <v>56700</v>
      </c>
      <c r="E1122" s="400"/>
      <c r="F1122" s="400"/>
      <c r="G1122" s="400">
        <v>54060</v>
      </c>
      <c r="H1122" s="401"/>
      <c r="I1122" s="400">
        <f>G1122-D1122</f>
        <v>-2640</v>
      </c>
      <c r="J1122" s="401">
        <f t="shared" si="289"/>
        <v>-0.0465608465608466</v>
      </c>
    </row>
    <row r="1123" s="344" customFormat="1" ht="24" hidden="1" customHeight="1" spans="1:10">
      <c r="A1123" s="398">
        <v>2200103</v>
      </c>
      <c r="B1123" s="399">
        <f t="shared" si="286"/>
        <v>7</v>
      </c>
      <c r="C1123" s="6" t="s">
        <v>59</v>
      </c>
      <c r="D1123" s="400"/>
      <c r="E1123" s="400"/>
      <c r="F1123" s="400"/>
      <c r="G1123" s="400"/>
      <c r="H1123" s="401"/>
      <c r="I1123" s="400"/>
      <c r="J1123" s="401"/>
    </row>
    <row r="1124" s="344" customFormat="1" ht="24" customHeight="1" spans="1:10">
      <c r="A1124" s="398">
        <v>2200104</v>
      </c>
      <c r="B1124" s="399">
        <f t="shared" si="286"/>
        <v>7</v>
      </c>
      <c r="C1124" s="6" t="s">
        <v>927</v>
      </c>
      <c r="D1124" s="400">
        <v>199280</v>
      </c>
      <c r="E1124" s="400">
        <v>100000</v>
      </c>
      <c r="F1124" s="400">
        <v>1661656.83</v>
      </c>
      <c r="G1124" s="400">
        <v>447580</v>
      </c>
      <c r="H1124" s="401">
        <f>G1124/F1124</f>
        <v>0.269357662737137</v>
      </c>
      <c r="I1124" s="400">
        <f>G1124-D1124</f>
        <v>248300</v>
      </c>
      <c r="J1124" s="401">
        <f>I1124/D1124</f>
        <v>1.2459855479727</v>
      </c>
    </row>
    <row r="1125" s="344" customFormat="1" ht="24" customHeight="1" spans="1:10">
      <c r="A1125" s="398">
        <v>2200106</v>
      </c>
      <c r="B1125" s="399">
        <f t="shared" si="286"/>
        <v>7</v>
      </c>
      <c r="C1125" s="6" t="s">
        <v>928</v>
      </c>
      <c r="D1125" s="400">
        <v>7200</v>
      </c>
      <c r="E1125" s="400"/>
      <c r="F1125" s="400">
        <v>6067100</v>
      </c>
      <c r="G1125" s="400">
        <v>2566545.2</v>
      </c>
      <c r="H1125" s="401">
        <f>G1125/F1125</f>
        <v>0.423026684907122</v>
      </c>
      <c r="I1125" s="400">
        <f>G1125-D1125</f>
        <v>2559345.2</v>
      </c>
      <c r="J1125" s="401">
        <f>I1125/D1125</f>
        <v>355.464611111111</v>
      </c>
    </row>
    <row r="1126" s="344" customFormat="1" ht="24" hidden="1" customHeight="1" spans="1:10">
      <c r="A1126" s="398">
        <v>2200107</v>
      </c>
      <c r="B1126" s="399">
        <f t="shared" si="286"/>
        <v>7</v>
      </c>
      <c r="C1126" s="6" t="s">
        <v>929</v>
      </c>
      <c r="D1126" s="400"/>
      <c r="E1126" s="400"/>
      <c r="F1126" s="400"/>
      <c r="G1126" s="400"/>
      <c r="H1126" s="401"/>
      <c r="I1126" s="400"/>
      <c r="J1126" s="401"/>
    </row>
    <row r="1127" s="344" customFormat="1" ht="24" hidden="1" customHeight="1" spans="1:10">
      <c r="A1127" s="398">
        <v>2200108</v>
      </c>
      <c r="B1127" s="399">
        <f t="shared" si="286"/>
        <v>7</v>
      </c>
      <c r="C1127" s="6" t="s">
        <v>930</v>
      </c>
      <c r="D1127" s="400"/>
      <c r="E1127" s="400"/>
      <c r="F1127" s="400"/>
      <c r="G1127" s="400"/>
      <c r="H1127" s="401"/>
      <c r="I1127" s="400"/>
      <c r="J1127" s="401"/>
    </row>
    <row r="1128" s="344" customFormat="1" ht="24" hidden="1" customHeight="1" spans="1:10">
      <c r="A1128" s="398">
        <v>2200109</v>
      </c>
      <c r="B1128" s="399">
        <f t="shared" si="286"/>
        <v>7</v>
      </c>
      <c r="C1128" s="6" t="s">
        <v>931</v>
      </c>
      <c r="D1128" s="400"/>
      <c r="E1128" s="400"/>
      <c r="F1128" s="400"/>
      <c r="G1128" s="400"/>
      <c r="H1128" s="401"/>
      <c r="I1128" s="400"/>
      <c r="J1128" s="401"/>
    </row>
    <row r="1129" s="344" customFormat="1" ht="24" customHeight="1" spans="1:10">
      <c r="A1129" s="398">
        <v>2200112</v>
      </c>
      <c r="B1129" s="399">
        <f t="shared" si="286"/>
        <v>7</v>
      </c>
      <c r="C1129" s="6" t="s">
        <v>932</v>
      </c>
      <c r="D1129" s="400">
        <v>189534</v>
      </c>
      <c r="E1129" s="400"/>
      <c r="F1129" s="400"/>
      <c r="G1129" s="400">
        <v>0</v>
      </c>
      <c r="H1129" s="401"/>
      <c r="I1129" s="400">
        <f>G1129-D1129</f>
        <v>-189534</v>
      </c>
      <c r="J1129" s="401"/>
    </row>
    <row r="1130" s="344" customFormat="1" ht="24" hidden="1" customHeight="1" spans="1:10">
      <c r="A1130" s="398">
        <v>2200113</v>
      </c>
      <c r="B1130" s="399">
        <f t="shared" si="286"/>
        <v>7</v>
      </c>
      <c r="C1130" s="6" t="s">
        <v>933</v>
      </c>
      <c r="D1130" s="400"/>
      <c r="E1130" s="400"/>
      <c r="F1130" s="400"/>
      <c r="G1130" s="400"/>
      <c r="H1130" s="401"/>
      <c r="I1130" s="400"/>
      <c r="J1130" s="401"/>
    </row>
    <row r="1131" s="344" customFormat="1" ht="24" hidden="1" customHeight="1" spans="1:10">
      <c r="A1131" s="398">
        <v>2200114</v>
      </c>
      <c r="B1131" s="399">
        <f t="shared" si="286"/>
        <v>7</v>
      </c>
      <c r="C1131" s="6" t="s">
        <v>934</v>
      </c>
      <c r="D1131" s="400"/>
      <c r="E1131" s="400"/>
      <c r="F1131" s="400"/>
      <c r="G1131" s="400"/>
      <c r="H1131" s="401"/>
      <c r="I1131" s="400"/>
      <c r="J1131" s="401"/>
    </row>
    <row r="1132" s="344" customFormat="1" ht="24" hidden="1" customHeight="1" spans="1:10">
      <c r="A1132" s="398">
        <v>2200115</v>
      </c>
      <c r="B1132" s="399">
        <f t="shared" si="286"/>
        <v>7</v>
      </c>
      <c r="C1132" s="6" t="s">
        <v>935</v>
      </c>
      <c r="D1132" s="400"/>
      <c r="E1132" s="400"/>
      <c r="F1132" s="400"/>
      <c r="G1132" s="400"/>
      <c r="H1132" s="401"/>
      <c r="I1132" s="400"/>
      <c r="J1132" s="401"/>
    </row>
    <row r="1133" s="344" customFormat="1" ht="24" hidden="1" customHeight="1" spans="1:10">
      <c r="A1133" s="398">
        <v>2200116</v>
      </c>
      <c r="B1133" s="399">
        <f t="shared" si="286"/>
        <v>7</v>
      </c>
      <c r="C1133" s="6" t="s">
        <v>936</v>
      </c>
      <c r="D1133" s="400"/>
      <c r="E1133" s="400"/>
      <c r="F1133" s="400"/>
      <c r="G1133" s="400"/>
      <c r="H1133" s="401"/>
      <c r="I1133" s="400"/>
      <c r="J1133" s="401"/>
    </row>
    <row r="1134" s="344" customFormat="1" ht="24" hidden="1" customHeight="1" spans="1:10">
      <c r="A1134" s="398">
        <v>2200119</v>
      </c>
      <c r="B1134" s="399">
        <f t="shared" si="286"/>
        <v>7</v>
      </c>
      <c r="C1134" s="6" t="s">
        <v>937</v>
      </c>
      <c r="D1134" s="400"/>
      <c r="E1134" s="400"/>
      <c r="F1134" s="400"/>
      <c r="G1134" s="400"/>
      <c r="H1134" s="401"/>
      <c r="I1134" s="400"/>
      <c r="J1134" s="401"/>
    </row>
    <row r="1135" s="344" customFormat="1" ht="24" hidden="1" customHeight="1" spans="1:10">
      <c r="A1135" s="398">
        <v>2200120</v>
      </c>
      <c r="B1135" s="399">
        <f t="shared" si="286"/>
        <v>7</v>
      </c>
      <c r="C1135" s="6" t="s">
        <v>938</v>
      </c>
      <c r="D1135" s="400"/>
      <c r="E1135" s="400"/>
      <c r="F1135" s="400"/>
      <c r="G1135" s="400"/>
      <c r="H1135" s="401"/>
      <c r="I1135" s="400"/>
      <c r="J1135" s="401"/>
    </row>
    <row r="1136" s="344" customFormat="1" ht="24" hidden="1" customHeight="1" spans="1:10">
      <c r="A1136" s="398">
        <v>2200121</v>
      </c>
      <c r="B1136" s="399">
        <f t="shared" si="286"/>
        <v>7</v>
      </c>
      <c r="C1136" s="6" t="s">
        <v>939</v>
      </c>
      <c r="D1136" s="400"/>
      <c r="E1136" s="400"/>
      <c r="F1136" s="400"/>
      <c r="G1136" s="400"/>
      <c r="H1136" s="401"/>
      <c r="I1136" s="400"/>
      <c r="J1136" s="401"/>
    </row>
    <row r="1137" s="344" customFormat="1" ht="24" hidden="1" customHeight="1" spans="1:10">
      <c r="A1137" s="398">
        <v>2200122</v>
      </c>
      <c r="B1137" s="399">
        <f t="shared" si="286"/>
        <v>7</v>
      </c>
      <c r="C1137" s="6" t="s">
        <v>940</v>
      </c>
      <c r="D1137" s="400"/>
      <c r="E1137" s="400"/>
      <c r="F1137" s="400"/>
      <c r="G1137" s="400"/>
      <c r="H1137" s="401"/>
      <c r="I1137" s="400"/>
      <c r="J1137" s="401"/>
    </row>
    <row r="1138" s="344" customFormat="1" ht="24" hidden="1" customHeight="1" spans="1:10">
      <c r="A1138" s="398">
        <v>2200123</v>
      </c>
      <c r="B1138" s="399">
        <f t="shared" si="286"/>
        <v>7</v>
      </c>
      <c r="C1138" s="6" t="s">
        <v>941</v>
      </c>
      <c r="D1138" s="400"/>
      <c r="E1138" s="400"/>
      <c r="F1138" s="400"/>
      <c r="G1138" s="400"/>
      <c r="H1138" s="401"/>
      <c r="I1138" s="400"/>
      <c r="J1138" s="401"/>
    </row>
    <row r="1139" s="344" customFormat="1" ht="24" hidden="1" customHeight="1" spans="1:10">
      <c r="A1139" s="398">
        <v>2200124</v>
      </c>
      <c r="B1139" s="399">
        <f t="shared" si="286"/>
        <v>7</v>
      </c>
      <c r="C1139" s="6" t="s">
        <v>942</v>
      </c>
      <c r="D1139" s="400"/>
      <c r="E1139" s="400"/>
      <c r="F1139" s="400"/>
      <c r="G1139" s="400"/>
      <c r="H1139" s="401"/>
      <c r="I1139" s="400"/>
      <c r="J1139" s="401"/>
    </row>
    <row r="1140" s="344" customFormat="1" ht="24" hidden="1" customHeight="1" spans="1:10">
      <c r="A1140" s="398">
        <v>2200125</v>
      </c>
      <c r="B1140" s="399">
        <f t="shared" si="286"/>
        <v>7</v>
      </c>
      <c r="C1140" s="6" t="s">
        <v>943</v>
      </c>
      <c r="D1140" s="400"/>
      <c r="E1140" s="400"/>
      <c r="F1140" s="400"/>
      <c r="G1140" s="400"/>
      <c r="H1140" s="401"/>
      <c r="I1140" s="400"/>
      <c r="J1140" s="401"/>
    </row>
    <row r="1141" s="344" customFormat="1" ht="24" hidden="1" customHeight="1" spans="1:10">
      <c r="A1141" s="398">
        <v>2200126</v>
      </c>
      <c r="B1141" s="399">
        <f t="shared" si="286"/>
        <v>7</v>
      </c>
      <c r="C1141" s="6" t="s">
        <v>944</v>
      </c>
      <c r="D1141" s="400"/>
      <c r="E1141" s="400"/>
      <c r="F1141" s="400"/>
      <c r="G1141" s="400"/>
      <c r="H1141" s="401"/>
      <c r="I1141" s="400"/>
      <c r="J1141" s="401"/>
    </row>
    <row r="1142" s="344" customFormat="1" ht="24" hidden="1" customHeight="1" spans="1:10">
      <c r="A1142" s="398">
        <v>2200127</v>
      </c>
      <c r="B1142" s="399">
        <f t="shared" si="286"/>
        <v>7</v>
      </c>
      <c r="C1142" s="6" t="s">
        <v>945</v>
      </c>
      <c r="D1142" s="400"/>
      <c r="E1142" s="400"/>
      <c r="F1142" s="400"/>
      <c r="G1142" s="400"/>
      <c r="H1142" s="401"/>
      <c r="I1142" s="400"/>
      <c r="J1142" s="401"/>
    </row>
    <row r="1143" s="344" customFormat="1" ht="24" hidden="1" customHeight="1" spans="1:10">
      <c r="A1143" s="398">
        <v>2200128</v>
      </c>
      <c r="B1143" s="399">
        <f t="shared" si="286"/>
        <v>7</v>
      </c>
      <c r="C1143" s="6" t="s">
        <v>946</v>
      </c>
      <c r="D1143" s="400"/>
      <c r="E1143" s="400"/>
      <c r="F1143" s="400"/>
      <c r="G1143" s="400"/>
      <c r="H1143" s="401"/>
      <c r="I1143" s="400"/>
      <c r="J1143" s="401"/>
    </row>
    <row r="1144" s="344" customFormat="1" ht="24" hidden="1" customHeight="1" spans="1:10">
      <c r="A1144" s="398">
        <v>2200129</v>
      </c>
      <c r="B1144" s="399">
        <f t="shared" si="286"/>
        <v>7</v>
      </c>
      <c r="C1144" s="6" t="s">
        <v>947</v>
      </c>
      <c r="D1144" s="400"/>
      <c r="E1144" s="400"/>
      <c r="F1144" s="400"/>
      <c r="G1144" s="400"/>
      <c r="H1144" s="401"/>
      <c r="I1144" s="400"/>
      <c r="J1144" s="401"/>
    </row>
    <row r="1145" s="344" customFormat="1" ht="24" customHeight="1" spans="1:10">
      <c r="A1145" s="398">
        <v>2200150</v>
      </c>
      <c r="B1145" s="399">
        <f t="shared" si="286"/>
        <v>7</v>
      </c>
      <c r="C1145" s="6" t="s">
        <v>66</v>
      </c>
      <c r="D1145" s="400">
        <v>23938.5</v>
      </c>
      <c r="E1145" s="400"/>
      <c r="F1145" s="400"/>
      <c r="G1145" s="400">
        <v>0</v>
      </c>
      <c r="H1145" s="401"/>
      <c r="I1145" s="400"/>
      <c r="J1145" s="401"/>
    </row>
    <row r="1146" s="344" customFormat="1" ht="24" customHeight="1" spans="1:10">
      <c r="A1146" s="398">
        <v>2200199</v>
      </c>
      <c r="B1146" s="399">
        <f t="shared" si="286"/>
        <v>7</v>
      </c>
      <c r="C1146" s="6" t="s">
        <v>948</v>
      </c>
      <c r="D1146" s="400">
        <v>4122674.84</v>
      </c>
      <c r="E1146" s="400">
        <v>306980</v>
      </c>
      <c r="F1146" s="400">
        <v>31361.28</v>
      </c>
      <c r="G1146" s="400">
        <v>1023743.89</v>
      </c>
      <c r="H1146" s="401">
        <f t="shared" ref="H1146:H1148" si="291">G1146/F1146</f>
        <v>32.6435620612424</v>
      </c>
      <c r="I1146" s="400">
        <f>G1146-D1146</f>
        <v>-3098930.95</v>
      </c>
      <c r="J1146" s="401">
        <f t="shared" ref="J1146:J1148" si="292">I1146/D1146</f>
        <v>-0.751679691042527</v>
      </c>
    </row>
    <row r="1147" s="344" customFormat="1" ht="24" customHeight="1" spans="1:10">
      <c r="A1147" s="393">
        <v>22005</v>
      </c>
      <c r="B1147" s="394">
        <f t="shared" si="286"/>
        <v>5</v>
      </c>
      <c r="C1147" s="395" t="s">
        <v>949</v>
      </c>
      <c r="D1147" s="396"/>
      <c r="E1147" s="396"/>
      <c r="F1147" s="396"/>
      <c r="G1147" s="396">
        <f>SUM(G1148:G1161)</f>
        <v>1462.2</v>
      </c>
      <c r="H1147" s="397"/>
      <c r="I1147" s="396">
        <f>G1147-D1147</f>
        <v>1462.2</v>
      </c>
      <c r="J1147" s="397"/>
    </row>
    <row r="1148" s="344" customFormat="1" ht="24" customHeight="1" spans="1:10">
      <c r="A1148" s="398">
        <v>2200501</v>
      </c>
      <c r="B1148" s="399">
        <f t="shared" si="286"/>
        <v>7</v>
      </c>
      <c r="C1148" s="6" t="s">
        <v>57</v>
      </c>
      <c r="D1148" s="400"/>
      <c r="E1148" s="400"/>
      <c r="F1148" s="400"/>
      <c r="G1148" s="400">
        <v>1462.2</v>
      </c>
      <c r="H1148" s="401"/>
      <c r="I1148" s="400">
        <f>G1148-D1148</f>
        <v>1462.2</v>
      </c>
      <c r="J1148" s="401"/>
    </row>
    <row r="1149" s="344" customFormat="1" ht="24" hidden="1" customHeight="1" spans="1:10">
      <c r="A1149" s="398">
        <v>2200502</v>
      </c>
      <c r="B1149" s="399">
        <f t="shared" si="286"/>
        <v>7</v>
      </c>
      <c r="C1149" s="6" t="s">
        <v>58</v>
      </c>
      <c r="D1149" s="400"/>
      <c r="E1149" s="400"/>
      <c r="F1149" s="400"/>
      <c r="G1149" s="400"/>
      <c r="H1149" s="401"/>
      <c r="I1149" s="400"/>
      <c r="J1149" s="401"/>
    </row>
    <row r="1150" s="344" customFormat="1" ht="24" hidden="1" customHeight="1" spans="1:10">
      <c r="A1150" s="398">
        <v>2200503</v>
      </c>
      <c r="B1150" s="399">
        <f t="shared" si="286"/>
        <v>7</v>
      </c>
      <c r="C1150" s="6" t="s">
        <v>59</v>
      </c>
      <c r="D1150" s="400"/>
      <c r="E1150" s="400"/>
      <c r="F1150" s="400"/>
      <c r="G1150" s="400"/>
      <c r="H1150" s="401"/>
      <c r="I1150" s="400"/>
      <c r="J1150" s="401"/>
    </row>
    <row r="1151" s="344" customFormat="1" ht="24" hidden="1" customHeight="1" spans="1:10">
      <c r="A1151" s="398">
        <v>2200504</v>
      </c>
      <c r="B1151" s="399">
        <f t="shared" si="286"/>
        <v>7</v>
      </c>
      <c r="C1151" s="6" t="s">
        <v>950</v>
      </c>
      <c r="D1151" s="400"/>
      <c r="E1151" s="400"/>
      <c r="F1151" s="400"/>
      <c r="G1151" s="400"/>
      <c r="H1151" s="401"/>
      <c r="I1151" s="400"/>
      <c r="J1151" s="401"/>
    </row>
    <row r="1152" s="344" customFormat="1" ht="24" hidden="1" customHeight="1" spans="1:10">
      <c r="A1152" s="398">
        <v>2200506</v>
      </c>
      <c r="B1152" s="399">
        <f t="shared" si="286"/>
        <v>7</v>
      </c>
      <c r="C1152" s="6" t="s">
        <v>951</v>
      </c>
      <c r="D1152" s="400"/>
      <c r="E1152" s="400"/>
      <c r="F1152" s="400"/>
      <c r="G1152" s="400"/>
      <c r="H1152" s="401"/>
      <c r="I1152" s="400"/>
      <c r="J1152" s="401"/>
    </row>
    <row r="1153" s="344" customFormat="1" ht="24" hidden="1" customHeight="1" spans="1:10">
      <c r="A1153" s="398">
        <v>2200507</v>
      </c>
      <c r="B1153" s="399">
        <f t="shared" si="286"/>
        <v>7</v>
      </c>
      <c r="C1153" s="6" t="s">
        <v>952</v>
      </c>
      <c r="D1153" s="400"/>
      <c r="E1153" s="400"/>
      <c r="F1153" s="400"/>
      <c r="G1153" s="400"/>
      <c r="H1153" s="401"/>
      <c r="I1153" s="400"/>
      <c r="J1153" s="401"/>
    </row>
    <row r="1154" s="344" customFormat="1" ht="24" hidden="1" customHeight="1" spans="1:10">
      <c r="A1154" s="398">
        <v>2200508</v>
      </c>
      <c r="B1154" s="399">
        <f t="shared" si="286"/>
        <v>7</v>
      </c>
      <c r="C1154" s="6" t="s">
        <v>953</v>
      </c>
      <c r="D1154" s="400"/>
      <c r="E1154" s="400"/>
      <c r="F1154" s="400"/>
      <c r="G1154" s="400"/>
      <c r="H1154" s="401"/>
      <c r="I1154" s="400"/>
      <c r="J1154" s="401"/>
    </row>
    <row r="1155" s="344" customFormat="1" ht="24" hidden="1" customHeight="1" spans="1:10">
      <c r="A1155" s="398">
        <v>2200509</v>
      </c>
      <c r="B1155" s="399">
        <f t="shared" si="286"/>
        <v>7</v>
      </c>
      <c r="C1155" s="6" t="s">
        <v>954</v>
      </c>
      <c r="D1155" s="400"/>
      <c r="E1155" s="400"/>
      <c r="F1155" s="400"/>
      <c r="G1155" s="400"/>
      <c r="H1155" s="401"/>
      <c r="I1155" s="400"/>
      <c r="J1155" s="401"/>
    </row>
    <row r="1156" s="344" customFormat="1" ht="24" hidden="1" customHeight="1" spans="1:10">
      <c r="A1156" s="398">
        <v>2200510</v>
      </c>
      <c r="B1156" s="399">
        <f t="shared" si="286"/>
        <v>7</v>
      </c>
      <c r="C1156" s="6" t="s">
        <v>955</v>
      </c>
      <c r="D1156" s="400"/>
      <c r="E1156" s="400"/>
      <c r="F1156" s="400"/>
      <c r="G1156" s="400"/>
      <c r="H1156" s="401"/>
      <c r="I1156" s="400"/>
      <c r="J1156" s="401"/>
    </row>
    <row r="1157" s="344" customFormat="1" ht="24" hidden="1" customHeight="1" spans="1:10">
      <c r="A1157" s="398">
        <v>2200511</v>
      </c>
      <c r="B1157" s="399">
        <f t="shared" si="286"/>
        <v>7</v>
      </c>
      <c r="C1157" s="6" t="s">
        <v>956</v>
      </c>
      <c r="D1157" s="400"/>
      <c r="E1157" s="400"/>
      <c r="F1157" s="400"/>
      <c r="G1157" s="400"/>
      <c r="H1157" s="401"/>
      <c r="I1157" s="400"/>
      <c r="J1157" s="401"/>
    </row>
    <row r="1158" s="344" customFormat="1" ht="24" hidden="1" customHeight="1" spans="1:10">
      <c r="A1158" s="398">
        <v>2200512</v>
      </c>
      <c r="B1158" s="399">
        <f t="shared" si="286"/>
        <v>7</v>
      </c>
      <c r="C1158" s="6" t="s">
        <v>957</v>
      </c>
      <c r="D1158" s="400"/>
      <c r="E1158" s="400"/>
      <c r="F1158" s="400"/>
      <c r="G1158" s="400"/>
      <c r="H1158" s="401"/>
      <c r="I1158" s="400"/>
      <c r="J1158" s="401"/>
    </row>
    <row r="1159" s="344" customFormat="1" ht="24" hidden="1" customHeight="1" spans="1:10">
      <c r="A1159" s="398">
        <v>2200513</v>
      </c>
      <c r="B1159" s="399">
        <f t="shared" si="286"/>
        <v>7</v>
      </c>
      <c r="C1159" s="6" t="s">
        <v>958</v>
      </c>
      <c r="D1159" s="400"/>
      <c r="E1159" s="400"/>
      <c r="F1159" s="400"/>
      <c r="G1159" s="400"/>
      <c r="H1159" s="401"/>
      <c r="I1159" s="400"/>
      <c r="J1159" s="401"/>
    </row>
    <row r="1160" s="344" customFormat="1" ht="24" hidden="1" customHeight="1" spans="1:10">
      <c r="A1160" s="398">
        <v>2200514</v>
      </c>
      <c r="B1160" s="399">
        <f t="shared" si="286"/>
        <v>7</v>
      </c>
      <c r="C1160" s="6" t="s">
        <v>959</v>
      </c>
      <c r="D1160" s="400"/>
      <c r="E1160" s="400"/>
      <c r="F1160" s="400"/>
      <c r="G1160" s="400"/>
      <c r="H1160" s="401"/>
      <c r="I1160" s="400"/>
      <c r="J1160" s="401"/>
    </row>
    <row r="1161" s="344" customFormat="1" ht="24" hidden="1" customHeight="1" spans="1:10">
      <c r="A1161" s="398">
        <v>2200599</v>
      </c>
      <c r="B1161" s="399">
        <f t="shared" si="286"/>
        <v>7</v>
      </c>
      <c r="C1161" s="6" t="s">
        <v>960</v>
      </c>
      <c r="D1161" s="400"/>
      <c r="E1161" s="400"/>
      <c r="F1161" s="400"/>
      <c r="G1161" s="400"/>
      <c r="H1161" s="401"/>
      <c r="I1161" s="400"/>
      <c r="J1161" s="401"/>
    </row>
    <row r="1162" s="344" customFormat="1" ht="24" hidden="1" customHeight="1" spans="1:10">
      <c r="A1162" s="393">
        <v>22099</v>
      </c>
      <c r="B1162" s="394">
        <f t="shared" si="286"/>
        <v>5</v>
      </c>
      <c r="C1162" s="395" t="s">
        <v>961</v>
      </c>
      <c r="D1162" s="396"/>
      <c r="E1162" s="396"/>
      <c r="F1162" s="396"/>
      <c r="G1162" s="396"/>
      <c r="H1162" s="397"/>
      <c r="I1162" s="396"/>
      <c r="J1162" s="397"/>
    </row>
    <row r="1163" s="344" customFormat="1" ht="24" hidden="1" customHeight="1" spans="1:10">
      <c r="A1163" s="398">
        <v>2209999</v>
      </c>
      <c r="B1163" s="399">
        <f t="shared" si="286"/>
        <v>7</v>
      </c>
      <c r="C1163" s="6" t="s">
        <v>962</v>
      </c>
      <c r="D1163" s="400"/>
      <c r="E1163" s="400"/>
      <c r="F1163" s="400"/>
      <c r="G1163" s="400"/>
      <c r="H1163" s="401"/>
      <c r="I1163" s="400"/>
      <c r="J1163" s="401"/>
    </row>
    <row r="1164" s="344" customFormat="1" ht="24" customHeight="1" spans="1:10">
      <c r="A1164" s="387">
        <v>221</v>
      </c>
      <c r="B1164" s="388">
        <f t="shared" si="286"/>
        <v>3</v>
      </c>
      <c r="C1164" s="420" t="s">
        <v>963</v>
      </c>
      <c r="D1164" s="421">
        <f t="shared" ref="D1164:G1164" si="293">D1165+D1178+D1182</f>
        <v>111835004.37</v>
      </c>
      <c r="E1164" s="422">
        <f t="shared" si="293"/>
        <v>353169802.77</v>
      </c>
      <c r="F1164" s="422">
        <f t="shared" si="293"/>
        <v>277785240.05</v>
      </c>
      <c r="G1164" s="422">
        <f t="shared" si="293"/>
        <v>138489023.89</v>
      </c>
      <c r="H1164" s="392">
        <f t="shared" ref="H1164:H1168" si="294">G1164/F1164</f>
        <v>0.498547092945157</v>
      </c>
      <c r="I1164" s="421">
        <f>G1164-D1164</f>
        <v>26654019.52</v>
      </c>
      <c r="J1164" s="392">
        <f t="shared" ref="J1164:J1168" si="295">I1164/D1164</f>
        <v>0.238333424048669</v>
      </c>
    </row>
    <row r="1165" s="344" customFormat="1" ht="24" customHeight="1" spans="1:10">
      <c r="A1165" s="393">
        <v>22101</v>
      </c>
      <c r="B1165" s="394">
        <f t="shared" si="286"/>
        <v>5</v>
      </c>
      <c r="C1165" s="395" t="s">
        <v>964</v>
      </c>
      <c r="D1165" s="396">
        <f t="shared" ref="D1165:G1165" si="296">SUM(D1166:D1177)</f>
        <v>9224670</v>
      </c>
      <c r="E1165" s="396">
        <f t="shared" si="296"/>
        <v>264150622.01</v>
      </c>
      <c r="F1165" s="396">
        <f t="shared" si="296"/>
        <v>192184961.81</v>
      </c>
      <c r="G1165" s="396">
        <f t="shared" si="296"/>
        <v>61570834.01</v>
      </c>
      <c r="H1165" s="397">
        <f t="shared" si="294"/>
        <v>0.320372798319521</v>
      </c>
      <c r="I1165" s="396">
        <f>G1165-D1165</f>
        <v>52346164.01</v>
      </c>
      <c r="J1165" s="397">
        <f t="shared" si="295"/>
        <v>5.67458391573899</v>
      </c>
    </row>
    <row r="1166" s="344" customFormat="1" ht="24" hidden="1" customHeight="1" spans="1:10">
      <c r="A1166" s="398">
        <v>2210101</v>
      </c>
      <c r="B1166" s="399">
        <f t="shared" si="286"/>
        <v>7</v>
      </c>
      <c r="C1166" s="6" t="s">
        <v>965</v>
      </c>
      <c r="D1166" s="400"/>
      <c r="E1166" s="400"/>
      <c r="F1166" s="400"/>
      <c r="G1166" s="400"/>
      <c r="H1166" s="401"/>
      <c r="I1166" s="400"/>
      <c r="J1166" s="401"/>
    </row>
    <row r="1167" s="344" customFormat="1" ht="24" hidden="1" customHeight="1" spans="1:10">
      <c r="A1167" s="398">
        <v>2210102</v>
      </c>
      <c r="B1167" s="399">
        <f>LEN(A1167)</f>
        <v>7</v>
      </c>
      <c r="C1167" s="6" t="s">
        <v>966</v>
      </c>
      <c r="D1167" s="400"/>
      <c r="E1167" s="400"/>
      <c r="F1167" s="400"/>
      <c r="G1167" s="400"/>
      <c r="H1167" s="401"/>
      <c r="I1167" s="400"/>
      <c r="J1167" s="401"/>
    </row>
    <row r="1168" s="344" customFormat="1" ht="24" customHeight="1" spans="1:10">
      <c r="A1168" s="398">
        <v>2210103</v>
      </c>
      <c r="B1168" s="399">
        <f>LEN(A1168)</f>
        <v>7</v>
      </c>
      <c r="C1168" s="6" t="s">
        <v>967</v>
      </c>
      <c r="D1168" s="400"/>
      <c r="E1168" s="400">
        <v>1124200</v>
      </c>
      <c r="F1168" s="400">
        <v>4133000</v>
      </c>
      <c r="G1168" s="400">
        <v>636786.7</v>
      </c>
      <c r="H1168" s="401">
        <f t="shared" si="294"/>
        <v>0.154073723687394</v>
      </c>
      <c r="I1168" s="400">
        <f>G1168-D1168</f>
        <v>636786.7</v>
      </c>
      <c r="J1168" s="401"/>
    </row>
    <row r="1169" s="344" customFormat="1" ht="24" hidden="1" customHeight="1" spans="1:10">
      <c r="A1169" s="398">
        <v>2210104</v>
      </c>
      <c r="B1169" s="399">
        <f>LEN(A1169)</f>
        <v>7</v>
      </c>
      <c r="C1169" s="6" t="s">
        <v>968</v>
      </c>
      <c r="D1169" s="400"/>
      <c r="E1169" s="400"/>
      <c r="F1169" s="400"/>
      <c r="G1169" s="400"/>
      <c r="H1169" s="401"/>
      <c r="I1169" s="400"/>
      <c r="J1169" s="401"/>
    </row>
    <row r="1170" s="344" customFormat="1" ht="24" customHeight="1" spans="1:10">
      <c r="A1170" s="398">
        <v>2210105</v>
      </c>
      <c r="B1170" s="399">
        <f>LEN(A1170)</f>
        <v>7</v>
      </c>
      <c r="C1170" s="6" t="s">
        <v>969</v>
      </c>
      <c r="D1170" s="400">
        <v>278950</v>
      </c>
      <c r="E1170" s="400"/>
      <c r="F1170" s="400"/>
      <c r="G1170" s="400">
        <v>0</v>
      </c>
      <c r="H1170" s="401"/>
      <c r="I1170" s="400">
        <f>G1170-D1170</f>
        <v>-278950</v>
      </c>
      <c r="J1170" s="401">
        <f t="shared" ref="J1170:J1173" si="297">I1170/D1170</f>
        <v>-1</v>
      </c>
    </row>
    <row r="1171" s="344" customFormat="1" ht="24" hidden="1" customHeight="1" spans="1:10">
      <c r="A1171" s="398">
        <v>2210106</v>
      </c>
      <c r="B1171" s="399">
        <f t="shared" ref="B1171:B1176" si="298">LEN(A1171)</f>
        <v>7</v>
      </c>
      <c r="C1171" s="6" t="s">
        <v>970</v>
      </c>
      <c r="D1171" s="400"/>
      <c r="E1171" s="400"/>
      <c r="F1171" s="400"/>
      <c r="G1171" s="400"/>
      <c r="H1171" s="401"/>
      <c r="I1171" s="400"/>
      <c r="J1171" s="401"/>
    </row>
    <row r="1172" s="344" customFormat="1" ht="24" customHeight="1" spans="1:10">
      <c r="A1172" s="398">
        <v>2210107</v>
      </c>
      <c r="B1172" s="399">
        <f t="shared" si="298"/>
        <v>7</v>
      </c>
      <c r="C1172" s="6" t="s">
        <v>971</v>
      </c>
      <c r="D1172" s="400">
        <v>7068960</v>
      </c>
      <c r="E1172" s="400">
        <v>2290910</v>
      </c>
      <c r="F1172" s="400">
        <v>5340910</v>
      </c>
      <c r="G1172" s="400">
        <v>5664490</v>
      </c>
      <c r="H1172" s="401">
        <f t="shared" ref="H1170:H1173" si="299">G1172/F1172</f>
        <v>1.06058518117699</v>
      </c>
      <c r="I1172" s="400">
        <f>G1172-D1172</f>
        <v>-1404470</v>
      </c>
      <c r="J1172" s="401">
        <f t="shared" si="297"/>
        <v>-0.198681277019533</v>
      </c>
    </row>
    <row r="1173" s="344" customFormat="1" ht="24" customHeight="1" spans="1:10">
      <c r="A1173" s="398">
        <v>2210108</v>
      </c>
      <c r="B1173" s="399">
        <f t="shared" si="298"/>
        <v>7</v>
      </c>
      <c r="C1173" s="6" t="s">
        <v>972</v>
      </c>
      <c r="D1173" s="400">
        <v>1876760</v>
      </c>
      <c r="E1173" s="400">
        <v>230137600</v>
      </c>
      <c r="F1173" s="400">
        <v>162601739.8</v>
      </c>
      <c r="G1173" s="400">
        <v>51573339.63</v>
      </c>
      <c r="H1173" s="401">
        <f t="shared" si="299"/>
        <v>0.317175816774379</v>
      </c>
      <c r="I1173" s="400">
        <f>G1173-D1173</f>
        <v>49696579.63</v>
      </c>
      <c r="J1173" s="401">
        <f t="shared" si="297"/>
        <v>26.4799865885888</v>
      </c>
    </row>
    <row r="1174" s="344" customFormat="1" ht="24" hidden="1" customHeight="1" spans="1:10">
      <c r="A1174" s="398">
        <v>2210109</v>
      </c>
      <c r="B1174" s="399">
        <f t="shared" si="298"/>
        <v>7</v>
      </c>
      <c r="C1174" s="6" t="s">
        <v>973</v>
      </c>
      <c r="D1174" s="400"/>
      <c r="E1174" s="400"/>
      <c r="F1174" s="400"/>
      <c r="G1174" s="400"/>
      <c r="H1174" s="401"/>
      <c r="I1174" s="400"/>
      <c r="J1174" s="401"/>
    </row>
    <row r="1175" s="344" customFormat="1" ht="24" customHeight="1" spans="1:10">
      <c r="A1175" s="398">
        <v>2210110</v>
      </c>
      <c r="B1175" s="399">
        <f t="shared" si="298"/>
        <v>7</v>
      </c>
      <c r="C1175" s="6" t="s">
        <v>974</v>
      </c>
      <c r="D1175" s="400"/>
      <c r="E1175" s="400">
        <v>17073600</v>
      </c>
      <c r="F1175" s="400">
        <v>6585000</v>
      </c>
      <c r="G1175" s="400">
        <v>1600000</v>
      </c>
      <c r="H1175" s="401">
        <f>G1175/F1175</f>
        <v>0.242976461655277</v>
      </c>
      <c r="I1175" s="400">
        <f>G1175-D1175</f>
        <v>1600000</v>
      </c>
      <c r="J1175" s="401"/>
    </row>
    <row r="1176" s="344" customFormat="1" ht="24" customHeight="1" spans="1:10">
      <c r="A1176" s="398">
        <v>2210111</v>
      </c>
      <c r="B1176" s="399">
        <f t="shared" si="298"/>
        <v>7</v>
      </c>
      <c r="C1176" s="6" t="s">
        <v>975</v>
      </c>
      <c r="D1176" s="400"/>
      <c r="E1176" s="400"/>
      <c r="F1176" s="400">
        <v>13524312.01</v>
      </c>
      <c r="G1176" s="400">
        <v>0</v>
      </c>
      <c r="H1176" s="401"/>
      <c r="I1176" s="400"/>
      <c r="J1176" s="401"/>
    </row>
    <row r="1177" s="344" customFormat="1" ht="24" customHeight="1" spans="1:10">
      <c r="A1177" s="398">
        <v>2210199</v>
      </c>
      <c r="B1177" s="399">
        <f t="shared" ref="B1177:B1231" si="300">LEN(A1177)</f>
        <v>7</v>
      </c>
      <c r="C1177" s="6" t="s">
        <v>976</v>
      </c>
      <c r="D1177" s="400"/>
      <c r="E1177" s="400">
        <v>13524312.01</v>
      </c>
      <c r="F1177" s="400"/>
      <c r="G1177" s="400">
        <v>2096217.68</v>
      </c>
      <c r="H1177" s="401"/>
      <c r="I1177" s="400">
        <f>G1177-D1177</f>
        <v>2096217.68</v>
      </c>
      <c r="J1177" s="401"/>
    </row>
    <row r="1178" s="344" customFormat="1" ht="24" customHeight="1" spans="1:10">
      <c r="A1178" s="393">
        <v>22102</v>
      </c>
      <c r="B1178" s="394">
        <f t="shared" si="300"/>
        <v>5</v>
      </c>
      <c r="C1178" s="395" t="s">
        <v>977</v>
      </c>
      <c r="D1178" s="396">
        <f t="shared" ref="D1178:G1178" si="301">SUM(D1179:D1181)</f>
        <v>102610334.37</v>
      </c>
      <c r="E1178" s="396">
        <f t="shared" si="301"/>
        <v>89019180.76</v>
      </c>
      <c r="F1178" s="396">
        <f t="shared" si="301"/>
        <v>85600278.24</v>
      </c>
      <c r="G1178" s="396">
        <f t="shared" si="301"/>
        <v>76918189.88</v>
      </c>
      <c r="H1178" s="397">
        <f>G1178/F1178</f>
        <v>0.898574063793838</v>
      </c>
      <c r="I1178" s="396">
        <f>G1178-D1178</f>
        <v>-25692144.49</v>
      </c>
      <c r="J1178" s="397">
        <f>I1178/D1178</f>
        <v>-0.250385544962336</v>
      </c>
    </row>
    <row r="1179" s="344" customFormat="1" ht="24" customHeight="1" spans="1:10">
      <c r="A1179" s="398">
        <v>2210201</v>
      </c>
      <c r="B1179" s="399">
        <f t="shared" si="300"/>
        <v>7</v>
      </c>
      <c r="C1179" s="6" t="s">
        <v>978</v>
      </c>
      <c r="D1179" s="400">
        <v>102610334.37</v>
      </c>
      <c r="E1179" s="400">
        <v>89019180.76</v>
      </c>
      <c r="F1179" s="400">
        <v>85600278.24</v>
      </c>
      <c r="G1179" s="400">
        <v>76918189.88</v>
      </c>
      <c r="H1179" s="401">
        <f>G1179/F1179</f>
        <v>0.898574063793838</v>
      </c>
      <c r="I1179" s="400">
        <f>G1179-D1179</f>
        <v>-25692144.49</v>
      </c>
      <c r="J1179" s="401">
        <f>I1179/D1179</f>
        <v>-0.250385544962336</v>
      </c>
    </row>
    <row r="1180" s="344" customFormat="1" ht="24" hidden="1" customHeight="1" spans="1:10">
      <c r="A1180" s="398">
        <v>2210202</v>
      </c>
      <c r="B1180" s="399">
        <f t="shared" si="300"/>
        <v>7</v>
      </c>
      <c r="C1180" s="6" t="s">
        <v>979</v>
      </c>
      <c r="D1180" s="400"/>
      <c r="E1180" s="400"/>
      <c r="F1180" s="400"/>
      <c r="G1180" s="400"/>
      <c r="H1180" s="401"/>
      <c r="I1180" s="400"/>
      <c r="J1180" s="401"/>
    </row>
    <row r="1181" s="344" customFormat="1" ht="24" hidden="1" customHeight="1" spans="1:10">
      <c r="A1181" s="398">
        <v>2210203</v>
      </c>
      <c r="B1181" s="399">
        <f t="shared" si="300"/>
        <v>7</v>
      </c>
      <c r="C1181" s="6" t="s">
        <v>980</v>
      </c>
      <c r="D1181" s="400"/>
      <c r="E1181" s="400"/>
      <c r="F1181" s="400"/>
      <c r="G1181" s="400"/>
      <c r="H1181" s="401"/>
      <c r="I1181" s="400"/>
      <c r="J1181" s="401"/>
    </row>
    <row r="1182" s="344" customFormat="1" ht="24" hidden="1" customHeight="1" spans="1:10">
      <c r="A1182" s="393">
        <v>22103</v>
      </c>
      <c r="B1182" s="394">
        <f t="shared" si="300"/>
        <v>5</v>
      </c>
      <c r="C1182" s="395" t="s">
        <v>981</v>
      </c>
      <c r="D1182" s="396"/>
      <c r="E1182" s="396"/>
      <c r="F1182" s="396"/>
      <c r="G1182" s="396"/>
      <c r="H1182" s="397"/>
      <c r="I1182" s="396"/>
      <c r="J1182" s="397"/>
    </row>
    <row r="1183" s="344" customFormat="1" ht="24" hidden="1" customHeight="1" spans="1:10">
      <c r="A1183" s="398">
        <v>2210301</v>
      </c>
      <c r="B1183" s="399">
        <f t="shared" si="300"/>
        <v>7</v>
      </c>
      <c r="C1183" s="6" t="s">
        <v>982</v>
      </c>
      <c r="D1183" s="400"/>
      <c r="E1183" s="400"/>
      <c r="F1183" s="400"/>
      <c r="G1183" s="400"/>
      <c r="H1183" s="401"/>
      <c r="I1183" s="400"/>
      <c r="J1183" s="401"/>
    </row>
    <row r="1184" s="344" customFormat="1" ht="24" hidden="1" customHeight="1" spans="1:10">
      <c r="A1184" s="398">
        <v>2210302</v>
      </c>
      <c r="B1184" s="399">
        <f t="shared" si="300"/>
        <v>7</v>
      </c>
      <c r="C1184" s="6" t="s">
        <v>983</v>
      </c>
      <c r="D1184" s="400"/>
      <c r="E1184" s="400"/>
      <c r="F1184" s="400"/>
      <c r="G1184" s="400"/>
      <c r="H1184" s="401"/>
      <c r="I1184" s="400"/>
      <c r="J1184" s="401"/>
    </row>
    <row r="1185" s="344" customFormat="1" ht="24" hidden="1" customHeight="1" spans="1:10">
      <c r="A1185" s="398">
        <v>2210399</v>
      </c>
      <c r="B1185" s="399">
        <f t="shared" si="300"/>
        <v>7</v>
      </c>
      <c r="C1185" s="6" t="s">
        <v>984</v>
      </c>
      <c r="D1185" s="400"/>
      <c r="E1185" s="400"/>
      <c r="F1185" s="400"/>
      <c r="G1185" s="400"/>
      <c r="H1185" s="401"/>
      <c r="I1185" s="400"/>
      <c r="J1185" s="401"/>
    </row>
    <row r="1186" s="344" customFormat="1" ht="24" customHeight="1" spans="1:10">
      <c r="A1186" s="387">
        <v>222</v>
      </c>
      <c r="B1186" s="388">
        <f t="shared" si="300"/>
        <v>3</v>
      </c>
      <c r="C1186" s="420" t="s">
        <v>985</v>
      </c>
      <c r="D1186" s="421">
        <f t="shared" ref="D1186:G1186" si="302">D1187+D1205+D1211+D1217</f>
        <v>1037961.26</v>
      </c>
      <c r="E1186" s="421">
        <f t="shared" si="302"/>
        <v>1329825.12</v>
      </c>
      <c r="F1186" s="421">
        <f t="shared" si="302"/>
        <v>889830.84</v>
      </c>
      <c r="G1186" s="421">
        <f t="shared" si="302"/>
        <v>1412619.34</v>
      </c>
      <c r="H1186" s="392">
        <f t="shared" ref="H1186:H1188" si="303">G1186/F1186</f>
        <v>1.58751447634699</v>
      </c>
      <c r="I1186" s="421">
        <f>G1186-D1186</f>
        <v>374658.08</v>
      </c>
      <c r="J1186" s="392">
        <f t="shared" ref="J1186:J1188" si="304">I1186/D1186</f>
        <v>0.360955745111335</v>
      </c>
    </row>
    <row r="1187" s="344" customFormat="1" ht="24" customHeight="1" spans="1:10">
      <c r="A1187" s="393">
        <v>22201</v>
      </c>
      <c r="B1187" s="394">
        <f t="shared" si="300"/>
        <v>5</v>
      </c>
      <c r="C1187" s="395" t="s">
        <v>986</v>
      </c>
      <c r="D1187" s="396">
        <f t="shared" ref="D1187:G1187" si="305">SUM(D1188:D1204)</f>
        <v>407961.26</v>
      </c>
      <c r="E1187" s="396">
        <f t="shared" si="305"/>
        <v>629825.12</v>
      </c>
      <c r="F1187" s="396">
        <f t="shared" si="305"/>
        <v>889830.84</v>
      </c>
      <c r="G1187" s="396">
        <f t="shared" si="305"/>
        <v>1392392.72</v>
      </c>
      <c r="H1187" s="397">
        <f t="shared" si="303"/>
        <v>1.56478361662538</v>
      </c>
      <c r="I1187" s="396">
        <f>G1187-D1187</f>
        <v>984431.46</v>
      </c>
      <c r="J1187" s="397">
        <f t="shared" si="304"/>
        <v>2.41305132747163</v>
      </c>
    </row>
    <row r="1188" s="344" customFormat="1" ht="24" customHeight="1" spans="1:10">
      <c r="A1188" s="398">
        <v>2220101</v>
      </c>
      <c r="B1188" s="399">
        <f t="shared" si="300"/>
        <v>7</v>
      </c>
      <c r="C1188" s="6" t="s">
        <v>57</v>
      </c>
      <c r="D1188" s="400"/>
      <c r="E1188" s="400"/>
      <c r="F1188" s="400"/>
      <c r="G1188" s="400">
        <v>708599.11</v>
      </c>
      <c r="H1188" s="401"/>
      <c r="I1188" s="400">
        <f>G1188-D1188</f>
        <v>708599.11</v>
      </c>
      <c r="J1188" s="401"/>
    </row>
    <row r="1189" s="344" customFormat="1" ht="24" hidden="1" customHeight="1" spans="1:10">
      <c r="A1189" s="398">
        <v>2220102</v>
      </c>
      <c r="B1189" s="399">
        <f t="shared" si="300"/>
        <v>7</v>
      </c>
      <c r="C1189" s="6" t="s">
        <v>58</v>
      </c>
      <c r="D1189" s="400"/>
      <c r="E1189" s="400"/>
      <c r="F1189" s="400"/>
      <c r="G1189" s="400"/>
      <c r="H1189" s="401"/>
      <c r="I1189" s="400"/>
      <c r="J1189" s="401"/>
    </row>
    <row r="1190" s="344" customFormat="1" ht="24" hidden="1" customHeight="1" spans="1:10">
      <c r="A1190" s="398">
        <v>2220103</v>
      </c>
      <c r="B1190" s="399">
        <f t="shared" si="300"/>
        <v>7</v>
      </c>
      <c r="C1190" s="6" t="s">
        <v>59</v>
      </c>
      <c r="D1190" s="400"/>
      <c r="E1190" s="400"/>
      <c r="F1190" s="400"/>
      <c r="G1190" s="400"/>
      <c r="H1190" s="401"/>
      <c r="I1190" s="400"/>
      <c r="J1190" s="401"/>
    </row>
    <row r="1191" s="344" customFormat="1" ht="24" hidden="1" customHeight="1" spans="1:10">
      <c r="A1191" s="398">
        <v>2220104</v>
      </c>
      <c r="B1191" s="399">
        <f t="shared" si="300"/>
        <v>7</v>
      </c>
      <c r="C1191" s="6" t="s">
        <v>987</v>
      </c>
      <c r="D1191" s="400"/>
      <c r="E1191" s="400"/>
      <c r="F1191" s="400"/>
      <c r="G1191" s="400"/>
      <c r="H1191" s="401"/>
      <c r="I1191" s="400"/>
      <c r="J1191" s="401"/>
    </row>
    <row r="1192" s="344" customFormat="1" ht="24" hidden="1" customHeight="1" spans="1:10">
      <c r="A1192" s="398">
        <v>2220105</v>
      </c>
      <c r="B1192" s="399">
        <f t="shared" si="300"/>
        <v>7</v>
      </c>
      <c r="C1192" s="6" t="s">
        <v>988</v>
      </c>
      <c r="D1192" s="400"/>
      <c r="E1192" s="400"/>
      <c r="F1192" s="400"/>
      <c r="G1192" s="400"/>
      <c r="H1192" s="401"/>
      <c r="I1192" s="400"/>
      <c r="J1192" s="401"/>
    </row>
    <row r="1193" s="344" customFormat="1" ht="24" hidden="1" customHeight="1" spans="1:10">
      <c r="A1193" s="398">
        <v>2220106</v>
      </c>
      <c r="B1193" s="399">
        <f t="shared" si="300"/>
        <v>7</v>
      </c>
      <c r="C1193" s="6" t="s">
        <v>989</v>
      </c>
      <c r="D1193" s="400"/>
      <c r="E1193" s="400"/>
      <c r="F1193" s="400"/>
      <c r="G1193" s="400"/>
      <c r="H1193" s="401"/>
      <c r="I1193" s="400"/>
      <c r="J1193" s="401"/>
    </row>
    <row r="1194" s="344" customFormat="1" ht="24" hidden="1" customHeight="1" spans="1:10">
      <c r="A1194" s="398">
        <v>2220107</v>
      </c>
      <c r="B1194" s="399">
        <f t="shared" si="300"/>
        <v>7</v>
      </c>
      <c r="C1194" s="6" t="s">
        <v>990</v>
      </c>
      <c r="D1194" s="400"/>
      <c r="E1194" s="400"/>
      <c r="F1194" s="400"/>
      <c r="G1194" s="400"/>
      <c r="H1194" s="401"/>
      <c r="I1194" s="400"/>
      <c r="J1194" s="401"/>
    </row>
    <row r="1195" s="344" customFormat="1" ht="24" hidden="1" customHeight="1" spans="1:10">
      <c r="A1195" s="398">
        <v>2220112</v>
      </c>
      <c r="B1195" s="399">
        <f t="shared" si="300"/>
        <v>7</v>
      </c>
      <c r="C1195" s="6" t="s">
        <v>991</v>
      </c>
      <c r="D1195" s="400"/>
      <c r="E1195" s="400"/>
      <c r="F1195" s="400"/>
      <c r="G1195" s="400"/>
      <c r="H1195" s="401"/>
      <c r="I1195" s="400"/>
      <c r="J1195" s="401"/>
    </row>
    <row r="1196" s="344" customFormat="1" ht="24" hidden="1" customHeight="1" spans="1:10">
      <c r="A1196" s="398">
        <v>2220113</v>
      </c>
      <c r="B1196" s="399">
        <f t="shared" si="300"/>
        <v>7</v>
      </c>
      <c r="C1196" s="6" t="s">
        <v>992</v>
      </c>
      <c r="D1196" s="400"/>
      <c r="E1196" s="400"/>
      <c r="F1196" s="400"/>
      <c r="G1196" s="400"/>
      <c r="H1196" s="401"/>
      <c r="I1196" s="400"/>
      <c r="J1196" s="401"/>
    </row>
    <row r="1197" s="344" customFormat="1" ht="24" hidden="1" customHeight="1" spans="1:10">
      <c r="A1197" s="398">
        <v>2220114</v>
      </c>
      <c r="B1197" s="399">
        <f t="shared" si="300"/>
        <v>7</v>
      </c>
      <c r="C1197" s="6" t="s">
        <v>993</v>
      </c>
      <c r="D1197" s="400"/>
      <c r="E1197" s="400"/>
      <c r="F1197" s="400"/>
      <c r="G1197" s="400"/>
      <c r="H1197" s="401"/>
      <c r="I1197" s="400"/>
      <c r="J1197" s="401"/>
    </row>
    <row r="1198" s="344" customFormat="1" ht="24" hidden="1" customHeight="1" spans="1:10">
      <c r="A1198" s="398">
        <v>2220115</v>
      </c>
      <c r="B1198" s="399">
        <f t="shared" si="300"/>
        <v>7</v>
      </c>
      <c r="C1198" s="6" t="s">
        <v>994</v>
      </c>
      <c r="D1198" s="400"/>
      <c r="E1198" s="400"/>
      <c r="F1198" s="400"/>
      <c r="G1198" s="400"/>
      <c r="H1198" s="401"/>
      <c r="I1198" s="400"/>
      <c r="J1198" s="401"/>
    </row>
    <row r="1199" s="344" customFormat="1" ht="24" hidden="1" customHeight="1" spans="1:10">
      <c r="A1199" s="398">
        <v>2220118</v>
      </c>
      <c r="B1199" s="399">
        <f t="shared" si="300"/>
        <v>7</v>
      </c>
      <c r="C1199" s="6" t="s">
        <v>995</v>
      </c>
      <c r="D1199" s="400"/>
      <c r="E1199" s="400"/>
      <c r="F1199" s="400"/>
      <c r="G1199" s="400"/>
      <c r="H1199" s="401"/>
      <c r="I1199" s="400"/>
      <c r="J1199" s="401"/>
    </row>
    <row r="1200" s="344" customFormat="1" ht="24" hidden="1" customHeight="1" spans="1:10">
      <c r="A1200" s="398">
        <v>2220119</v>
      </c>
      <c r="B1200" s="399">
        <f t="shared" si="300"/>
        <v>7</v>
      </c>
      <c r="C1200" s="6" t="s">
        <v>996</v>
      </c>
      <c r="D1200" s="400"/>
      <c r="E1200" s="400"/>
      <c r="F1200" s="400"/>
      <c r="G1200" s="400"/>
      <c r="H1200" s="401"/>
      <c r="I1200" s="400"/>
      <c r="J1200" s="401"/>
    </row>
    <row r="1201" s="344" customFormat="1" ht="24" hidden="1" customHeight="1" spans="1:10">
      <c r="A1201" s="398">
        <v>2220120</v>
      </c>
      <c r="B1201" s="399">
        <f t="shared" si="300"/>
        <v>7</v>
      </c>
      <c r="C1201" s="6" t="s">
        <v>997</v>
      </c>
      <c r="D1201" s="400"/>
      <c r="E1201" s="400"/>
      <c r="F1201" s="400"/>
      <c r="G1201" s="400"/>
      <c r="H1201" s="401"/>
      <c r="I1201" s="400"/>
      <c r="J1201" s="401"/>
    </row>
    <row r="1202" s="344" customFormat="1" ht="24" hidden="1" customHeight="1" spans="1:10">
      <c r="A1202" s="398">
        <v>2220121</v>
      </c>
      <c r="B1202" s="399">
        <f t="shared" si="300"/>
        <v>7</v>
      </c>
      <c r="C1202" s="6" t="s">
        <v>998</v>
      </c>
      <c r="D1202" s="400"/>
      <c r="E1202" s="400"/>
      <c r="F1202" s="400"/>
      <c r="G1202" s="400"/>
      <c r="H1202" s="401"/>
      <c r="I1202" s="400"/>
      <c r="J1202" s="401"/>
    </row>
    <row r="1203" s="344" customFormat="1" ht="24" hidden="1" customHeight="1" spans="1:10">
      <c r="A1203" s="398">
        <v>2220150</v>
      </c>
      <c r="B1203" s="399">
        <f t="shared" si="300"/>
        <v>7</v>
      </c>
      <c r="C1203" s="6" t="s">
        <v>66</v>
      </c>
      <c r="D1203" s="400"/>
      <c r="E1203" s="400"/>
      <c r="F1203" s="400"/>
      <c r="G1203" s="400"/>
      <c r="H1203" s="401"/>
      <c r="I1203" s="400"/>
      <c r="J1203" s="401"/>
    </row>
    <row r="1204" s="344" customFormat="1" ht="24" customHeight="1" spans="1:10">
      <c r="A1204" s="398">
        <v>2220199</v>
      </c>
      <c r="B1204" s="399">
        <f t="shared" si="300"/>
        <v>7</v>
      </c>
      <c r="C1204" s="6" t="s">
        <v>999</v>
      </c>
      <c r="D1204" s="400">
        <v>407961.26</v>
      </c>
      <c r="E1204" s="400">
        <v>629825.12</v>
      </c>
      <c r="F1204" s="400">
        <v>889830.84</v>
      </c>
      <c r="G1204" s="400">
        <v>683793.61</v>
      </c>
      <c r="H1204" s="401">
        <f>G1204/F1204</f>
        <v>0.768453484934283</v>
      </c>
      <c r="I1204" s="400">
        <f>G1204-D1204</f>
        <v>275832.35</v>
      </c>
      <c r="J1204" s="401">
        <f>I1204/D1204</f>
        <v>0.676123879997821</v>
      </c>
    </row>
    <row r="1205" s="344" customFormat="1" ht="24" hidden="1" customHeight="1" spans="1:10">
      <c r="A1205" s="393">
        <v>22203</v>
      </c>
      <c r="B1205" s="394">
        <f t="shared" si="300"/>
        <v>5</v>
      </c>
      <c r="C1205" s="395" t="s">
        <v>1000</v>
      </c>
      <c r="D1205" s="396"/>
      <c r="E1205" s="396"/>
      <c r="F1205" s="396"/>
      <c r="G1205" s="396"/>
      <c r="H1205" s="397"/>
      <c r="I1205" s="396"/>
      <c r="J1205" s="397"/>
    </row>
    <row r="1206" s="344" customFormat="1" ht="24" hidden="1" customHeight="1" spans="1:10">
      <c r="A1206" s="398">
        <v>2220301</v>
      </c>
      <c r="B1206" s="399">
        <f t="shared" si="300"/>
        <v>7</v>
      </c>
      <c r="C1206" s="6" t="s">
        <v>1001</v>
      </c>
      <c r="D1206" s="400"/>
      <c r="E1206" s="400"/>
      <c r="F1206" s="400"/>
      <c r="G1206" s="400"/>
      <c r="H1206" s="401"/>
      <c r="I1206" s="400"/>
      <c r="J1206" s="401"/>
    </row>
    <row r="1207" s="344" customFormat="1" ht="24" hidden="1" customHeight="1" spans="1:10">
      <c r="A1207" s="398">
        <v>2220303</v>
      </c>
      <c r="B1207" s="399">
        <f t="shared" si="300"/>
        <v>7</v>
      </c>
      <c r="C1207" s="6" t="s">
        <v>1002</v>
      </c>
      <c r="D1207" s="400"/>
      <c r="E1207" s="400"/>
      <c r="F1207" s="400"/>
      <c r="G1207" s="400"/>
      <c r="H1207" s="401"/>
      <c r="I1207" s="400"/>
      <c r="J1207" s="401"/>
    </row>
    <row r="1208" s="344" customFormat="1" ht="24" hidden="1" customHeight="1" spans="1:10">
      <c r="A1208" s="398">
        <v>2220304</v>
      </c>
      <c r="B1208" s="399">
        <f t="shared" si="300"/>
        <v>7</v>
      </c>
      <c r="C1208" s="6" t="s">
        <v>1003</v>
      </c>
      <c r="D1208" s="400"/>
      <c r="E1208" s="400"/>
      <c r="F1208" s="400"/>
      <c r="G1208" s="400"/>
      <c r="H1208" s="401"/>
      <c r="I1208" s="400"/>
      <c r="J1208" s="401"/>
    </row>
    <row r="1209" s="344" customFormat="1" ht="24" hidden="1" customHeight="1" spans="1:10">
      <c r="A1209" s="398">
        <v>2220305</v>
      </c>
      <c r="B1209" s="399">
        <f t="shared" si="300"/>
        <v>7</v>
      </c>
      <c r="C1209" s="6" t="s">
        <v>1004</v>
      </c>
      <c r="D1209" s="400"/>
      <c r="E1209" s="400"/>
      <c r="F1209" s="400"/>
      <c r="G1209" s="400"/>
      <c r="H1209" s="401"/>
      <c r="I1209" s="400"/>
      <c r="J1209" s="401"/>
    </row>
    <row r="1210" s="344" customFormat="1" ht="24" hidden="1" customHeight="1" spans="1:10">
      <c r="A1210" s="398">
        <v>2220399</v>
      </c>
      <c r="B1210" s="399">
        <f t="shared" si="300"/>
        <v>7</v>
      </c>
      <c r="C1210" s="6" t="s">
        <v>1005</v>
      </c>
      <c r="D1210" s="400"/>
      <c r="E1210" s="400"/>
      <c r="F1210" s="400"/>
      <c r="G1210" s="400"/>
      <c r="H1210" s="401"/>
      <c r="I1210" s="400"/>
      <c r="J1210" s="401"/>
    </row>
    <row r="1211" s="344" customFormat="1" ht="24" customHeight="1" spans="1:10">
      <c r="A1211" s="393">
        <v>22204</v>
      </c>
      <c r="B1211" s="394">
        <f t="shared" si="300"/>
        <v>5</v>
      </c>
      <c r="C1211" s="395" t="s">
        <v>1006</v>
      </c>
      <c r="D1211" s="396">
        <f t="shared" ref="D1211:G1211" si="306">SUM(D1212:D1216)</f>
        <v>630000</v>
      </c>
      <c r="E1211" s="396">
        <f t="shared" si="306"/>
        <v>0</v>
      </c>
      <c r="F1211" s="396">
        <f t="shared" si="306"/>
        <v>0</v>
      </c>
      <c r="G1211" s="396">
        <f t="shared" si="306"/>
        <v>20226.62</v>
      </c>
      <c r="H1211" s="397"/>
      <c r="I1211" s="396">
        <f>G1211-D1211</f>
        <v>-609773.38</v>
      </c>
      <c r="J1211" s="397">
        <f>I1211/D1211</f>
        <v>-0.967894253968254</v>
      </c>
    </row>
    <row r="1212" s="344" customFormat="1" ht="24" hidden="1" customHeight="1" spans="1:10">
      <c r="A1212" s="398">
        <v>2220401</v>
      </c>
      <c r="B1212" s="399">
        <f t="shared" si="300"/>
        <v>7</v>
      </c>
      <c r="C1212" s="6" t="s">
        <v>1007</v>
      </c>
      <c r="D1212" s="400"/>
      <c r="E1212" s="400"/>
      <c r="F1212" s="400"/>
      <c r="G1212" s="400"/>
      <c r="H1212" s="401"/>
      <c r="I1212" s="400"/>
      <c r="J1212" s="401"/>
    </row>
    <row r="1213" s="344" customFormat="1" ht="24" hidden="1" customHeight="1" spans="1:10">
      <c r="A1213" s="398">
        <v>2220402</v>
      </c>
      <c r="B1213" s="399">
        <f t="shared" si="300"/>
        <v>7</v>
      </c>
      <c r="C1213" s="6" t="s">
        <v>1008</v>
      </c>
      <c r="D1213" s="400"/>
      <c r="E1213" s="400"/>
      <c r="F1213" s="400"/>
      <c r="G1213" s="400"/>
      <c r="H1213" s="401"/>
      <c r="I1213" s="400"/>
      <c r="J1213" s="401"/>
    </row>
    <row r="1214" s="344" customFormat="1" ht="24" customHeight="1" spans="1:10">
      <c r="A1214" s="398">
        <v>2220403</v>
      </c>
      <c r="B1214" s="399">
        <f t="shared" si="300"/>
        <v>7</v>
      </c>
      <c r="C1214" s="6" t="s">
        <v>1009</v>
      </c>
      <c r="D1214" s="400">
        <v>630000</v>
      </c>
      <c r="E1214" s="400"/>
      <c r="F1214" s="400"/>
      <c r="G1214" s="400">
        <v>20226.62</v>
      </c>
      <c r="H1214" s="401"/>
      <c r="I1214" s="400">
        <f>G1214-D1214</f>
        <v>-609773.38</v>
      </c>
      <c r="J1214" s="401">
        <f>I1214/D1214</f>
        <v>-0.967894253968254</v>
      </c>
    </row>
    <row r="1215" s="344" customFormat="1" ht="24" hidden="1" customHeight="1" spans="1:10">
      <c r="A1215" s="398">
        <v>2220404</v>
      </c>
      <c r="B1215" s="399">
        <f t="shared" si="300"/>
        <v>7</v>
      </c>
      <c r="C1215" s="6" t="s">
        <v>1010</v>
      </c>
      <c r="D1215" s="400"/>
      <c r="E1215" s="400"/>
      <c r="F1215" s="400"/>
      <c r="G1215" s="400"/>
      <c r="H1215" s="401"/>
      <c r="I1215" s="400"/>
      <c r="J1215" s="401"/>
    </row>
    <row r="1216" s="344" customFormat="1" ht="24" hidden="1" customHeight="1" spans="1:10">
      <c r="A1216" s="398">
        <v>2220499</v>
      </c>
      <c r="B1216" s="399">
        <f t="shared" si="300"/>
        <v>7</v>
      </c>
      <c r="C1216" s="6" t="s">
        <v>1011</v>
      </c>
      <c r="D1216" s="400"/>
      <c r="E1216" s="400"/>
      <c r="F1216" s="400"/>
      <c r="G1216" s="400"/>
      <c r="H1216" s="401"/>
      <c r="I1216" s="400"/>
      <c r="J1216" s="401"/>
    </row>
    <row r="1217" s="344" customFormat="1" ht="24" customHeight="1" spans="1:10">
      <c r="A1217" s="393">
        <v>22205</v>
      </c>
      <c r="B1217" s="394">
        <f t="shared" si="300"/>
        <v>5</v>
      </c>
      <c r="C1217" s="395" t="s">
        <v>1012</v>
      </c>
      <c r="D1217" s="396"/>
      <c r="E1217" s="396">
        <v>700000</v>
      </c>
      <c r="F1217" s="396"/>
      <c r="G1217" s="396">
        <v>0</v>
      </c>
      <c r="H1217" s="397"/>
      <c r="I1217" s="396"/>
      <c r="J1217" s="397"/>
    </row>
    <row r="1218" s="344" customFormat="1" ht="24" hidden="1" customHeight="1" spans="1:10">
      <c r="A1218" s="398">
        <v>2220501</v>
      </c>
      <c r="B1218" s="399">
        <f t="shared" si="300"/>
        <v>7</v>
      </c>
      <c r="C1218" s="6" t="s">
        <v>1013</v>
      </c>
      <c r="D1218" s="400"/>
      <c r="E1218" s="400"/>
      <c r="F1218" s="400"/>
      <c r="G1218" s="400"/>
      <c r="H1218" s="401"/>
      <c r="I1218" s="400"/>
      <c r="J1218" s="401"/>
    </row>
    <row r="1219" s="344" customFormat="1" ht="24" hidden="1" customHeight="1" spans="1:10">
      <c r="A1219" s="398">
        <v>2220502</v>
      </c>
      <c r="B1219" s="399">
        <f t="shared" si="300"/>
        <v>7</v>
      </c>
      <c r="C1219" s="6" t="s">
        <v>1014</v>
      </c>
      <c r="D1219" s="400"/>
      <c r="E1219" s="400"/>
      <c r="F1219" s="400"/>
      <c r="G1219" s="400"/>
      <c r="H1219" s="401"/>
      <c r="I1219" s="400"/>
      <c r="J1219" s="401"/>
    </row>
    <row r="1220" s="344" customFormat="1" ht="24" hidden="1" customHeight="1" spans="1:10">
      <c r="A1220" s="398">
        <v>2220503</v>
      </c>
      <c r="B1220" s="399">
        <f t="shared" si="300"/>
        <v>7</v>
      </c>
      <c r="C1220" s="6" t="s">
        <v>1015</v>
      </c>
      <c r="D1220" s="400"/>
      <c r="E1220" s="400"/>
      <c r="F1220" s="400"/>
      <c r="G1220" s="400"/>
      <c r="H1220" s="401"/>
      <c r="I1220" s="400"/>
      <c r="J1220" s="401"/>
    </row>
    <row r="1221" s="344" customFormat="1" ht="24" customHeight="1" spans="1:10">
      <c r="A1221" s="398">
        <v>2220504</v>
      </c>
      <c r="B1221" s="399">
        <f t="shared" si="300"/>
        <v>7</v>
      </c>
      <c r="C1221" s="6" t="s">
        <v>1016</v>
      </c>
      <c r="D1221" s="400"/>
      <c r="E1221" s="400">
        <v>700000</v>
      </c>
      <c r="F1221" s="400"/>
      <c r="G1221" s="400">
        <v>0</v>
      </c>
      <c r="H1221" s="401"/>
      <c r="I1221" s="400"/>
      <c r="J1221" s="401"/>
    </row>
    <row r="1222" s="344" customFormat="1" ht="24" hidden="1" customHeight="1" spans="1:10">
      <c r="A1222" s="398">
        <v>2220505</v>
      </c>
      <c r="B1222" s="399">
        <f t="shared" si="300"/>
        <v>7</v>
      </c>
      <c r="C1222" s="6" t="s">
        <v>1017</v>
      </c>
      <c r="D1222" s="400"/>
      <c r="E1222" s="400"/>
      <c r="F1222" s="400"/>
      <c r="G1222" s="400"/>
      <c r="H1222" s="401"/>
      <c r="I1222" s="400"/>
      <c r="J1222" s="401"/>
    </row>
    <row r="1223" s="344" customFormat="1" ht="24" hidden="1" customHeight="1" spans="1:10">
      <c r="A1223" s="398">
        <v>2220506</v>
      </c>
      <c r="B1223" s="399">
        <f t="shared" si="300"/>
        <v>7</v>
      </c>
      <c r="C1223" s="6" t="s">
        <v>1018</v>
      </c>
      <c r="D1223" s="400"/>
      <c r="E1223" s="400"/>
      <c r="F1223" s="400"/>
      <c r="G1223" s="400"/>
      <c r="H1223" s="401"/>
      <c r="I1223" s="400"/>
      <c r="J1223" s="401"/>
    </row>
    <row r="1224" s="344" customFormat="1" ht="24" hidden="1" customHeight="1" spans="1:10">
      <c r="A1224" s="398">
        <v>2220507</v>
      </c>
      <c r="B1224" s="399">
        <f t="shared" si="300"/>
        <v>7</v>
      </c>
      <c r="C1224" s="6" t="s">
        <v>1019</v>
      </c>
      <c r="D1224" s="400"/>
      <c r="E1224" s="400"/>
      <c r="F1224" s="400"/>
      <c r="G1224" s="400"/>
      <c r="H1224" s="401"/>
      <c r="I1224" s="400"/>
      <c r="J1224" s="401"/>
    </row>
    <row r="1225" s="344" customFormat="1" ht="24" hidden="1" customHeight="1" spans="1:10">
      <c r="A1225" s="398">
        <v>2220508</v>
      </c>
      <c r="B1225" s="399">
        <f t="shared" si="300"/>
        <v>7</v>
      </c>
      <c r="C1225" s="6" t="s">
        <v>1020</v>
      </c>
      <c r="D1225" s="400"/>
      <c r="E1225" s="400"/>
      <c r="F1225" s="400"/>
      <c r="G1225" s="400"/>
      <c r="H1225" s="401"/>
      <c r="I1225" s="400"/>
      <c r="J1225" s="401"/>
    </row>
    <row r="1226" s="344" customFormat="1" ht="24" hidden="1" customHeight="1" spans="1:10">
      <c r="A1226" s="398">
        <v>2220509</v>
      </c>
      <c r="B1226" s="399">
        <f t="shared" si="300"/>
        <v>7</v>
      </c>
      <c r="C1226" s="6" t="s">
        <v>1021</v>
      </c>
      <c r="D1226" s="400"/>
      <c r="E1226" s="400"/>
      <c r="F1226" s="400"/>
      <c r="G1226" s="400"/>
      <c r="H1226" s="401"/>
      <c r="I1226" s="400"/>
      <c r="J1226" s="401"/>
    </row>
    <row r="1227" s="344" customFormat="1" ht="24" hidden="1" customHeight="1" spans="1:10">
      <c r="A1227" s="398">
        <v>2220510</v>
      </c>
      <c r="B1227" s="399">
        <f t="shared" si="300"/>
        <v>7</v>
      </c>
      <c r="C1227" s="6" t="s">
        <v>1022</v>
      </c>
      <c r="D1227" s="400"/>
      <c r="E1227" s="400"/>
      <c r="F1227" s="400"/>
      <c r="G1227" s="400"/>
      <c r="H1227" s="401"/>
      <c r="I1227" s="400"/>
      <c r="J1227" s="401"/>
    </row>
    <row r="1228" s="344" customFormat="1" ht="24" hidden="1" customHeight="1" spans="1:10">
      <c r="A1228" s="398">
        <v>2220511</v>
      </c>
      <c r="B1228" s="399">
        <f t="shared" si="300"/>
        <v>7</v>
      </c>
      <c r="C1228" s="6" t="s">
        <v>1023</v>
      </c>
      <c r="D1228" s="400"/>
      <c r="E1228" s="400"/>
      <c r="F1228" s="400"/>
      <c r="G1228" s="400"/>
      <c r="H1228" s="401"/>
      <c r="I1228" s="400"/>
      <c r="J1228" s="401"/>
    </row>
    <row r="1229" s="344" customFormat="1" ht="24" hidden="1" customHeight="1" spans="1:10">
      <c r="A1229" s="398">
        <v>2220599</v>
      </c>
      <c r="B1229" s="399">
        <f t="shared" si="300"/>
        <v>7</v>
      </c>
      <c r="C1229" s="6" t="s">
        <v>1024</v>
      </c>
      <c r="D1229" s="400"/>
      <c r="E1229" s="400"/>
      <c r="F1229" s="400"/>
      <c r="G1229" s="400"/>
      <c r="H1229" s="401"/>
      <c r="I1229" s="400"/>
      <c r="J1229" s="401"/>
    </row>
    <row r="1230" s="344" customFormat="1" ht="24" customHeight="1" spans="1:10">
      <c r="A1230" s="387">
        <v>224</v>
      </c>
      <c r="B1230" s="388">
        <f t="shared" si="300"/>
        <v>3</v>
      </c>
      <c r="C1230" s="420" t="s">
        <v>1025</v>
      </c>
      <c r="D1230" s="421">
        <f t="shared" ref="D1230:G1230" si="307">D1231+D1242+D1249+D1257+D1270+D1274+D1278</f>
        <v>3487218.97</v>
      </c>
      <c r="E1230" s="421">
        <f t="shared" si="307"/>
        <v>11526830.76</v>
      </c>
      <c r="F1230" s="421">
        <f t="shared" si="307"/>
        <v>8471727.83</v>
      </c>
      <c r="G1230" s="421">
        <f t="shared" si="307"/>
        <v>21206667.49</v>
      </c>
      <c r="H1230" s="392">
        <f t="shared" ref="H1230:H1232" si="308">G1230/F1230</f>
        <v>2.50322813899936</v>
      </c>
      <c r="I1230" s="421">
        <f>G1230-D1230</f>
        <v>17719448.52</v>
      </c>
      <c r="J1230" s="392">
        <f t="shared" ref="J1230:J1232" si="309">I1230/D1230</f>
        <v>5.08125491184742</v>
      </c>
    </row>
    <row r="1231" s="344" customFormat="1" ht="24" customHeight="1" spans="1:10">
      <c r="A1231" s="393">
        <v>22401</v>
      </c>
      <c r="B1231" s="394">
        <f t="shared" si="300"/>
        <v>5</v>
      </c>
      <c r="C1231" s="395" t="s">
        <v>1026</v>
      </c>
      <c r="D1231" s="396">
        <f t="shared" ref="D1231:G1231" si="310">SUM(D1232:D1241)</f>
        <v>2187874.41</v>
      </c>
      <c r="E1231" s="396">
        <f t="shared" si="310"/>
        <v>1810330.76</v>
      </c>
      <c r="F1231" s="396">
        <f t="shared" si="310"/>
        <v>3204518.26</v>
      </c>
      <c r="G1231" s="396">
        <f t="shared" si="310"/>
        <v>2472916.92</v>
      </c>
      <c r="H1231" s="397">
        <f t="shared" si="308"/>
        <v>0.771696935189254</v>
      </c>
      <c r="I1231" s="396">
        <f>G1231-D1231</f>
        <v>285042.510000001</v>
      </c>
      <c r="J1231" s="397">
        <f t="shared" si="309"/>
        <v>0.13028284836514</v>
      </c>
    </row>
    <row r="1232" s="344" customFormat="1" ht="24" customHeight="1" spans="1:10">
      <c r="A1232" s="398">
        <v>2240101</v>
      </c>
      <c r="B1232" s="399">
        <f t="shared" ref="B1232:B1295" si="311">LEN(A1232)</f>
        <v>7</v>
      </c>
      <c r="C1232" s="6" t="s">
        <v>169</v>
      </c>
      <c r="D1232" s="400">
        <v>2043691.91</v>
      </c>
      <c r="E1232" s="400">
        <v>1810330.76</v>
      </c>
      <c r="F1232" s="400">
        <v>2257564.09</v>
      </c>
      <c r="G1232" s="400">
        <v>2210137.24</v>
      </c>
      <c r="H1232" s="401">
        <f t="shared" si="308"/>
        <v>0.978992024983884</v>
      </c>
      <c r="I1232" s="400">
        <f>G1232-D1232</f>
        <v>166445.33</v>
      </c>
      <c r="J1232" s="401">
        <f t="shared" si="309"/>
        <v>0.0814434549481582</v>
      </c>
    </row>
    <row r="1233" s="344" customFormat="1" ht="24" hidden="1" customHeight="1" spans="1:10">
      <c r="A1233" s="398">
        <v>2240102</v>
      </c>
      <c r="B1233" s="399">
        <f t="shared" si="311"/>
        <v>7</v>
      </c>
      <c r="C1233" s="6" t="s">
        <v>170</v>
      </c>
      <c r="D1233" s="400"/>
      <c r="E1233" s="400"/>
      <c r="F1233" s="400"/>
      <c r="G1233" s="400"/>
      <c r="H1233" s="401"/>
      <c r="I1233" s="400"/>
      <c r="J1233" s="401"/>
    </row>
    <row r="1234" s="344" customFormat="1" ht="24" hidden="1" customHeight="1" spans="1:10">
      <c r="A1234" s="398">
        <v>2240103</v>
      </c>
      <c r="B1234" s="399">
        <f t="shared" si="311"/>
        <v>7</v>
      </c>
      <c r="C1234" s="6" t="s">
        <v>171</v>
      </c>
      <c r="D1234" s="400"/>
      <c r="E1234" s="400"/>
      <c r="F1234" s="400"/>
      <c r="G1234" s="400"/>
      <c r="H1234" s="401"/>
      <c r="I1234" s="400"/>
      <c r="J1234" s="401"/>
    </row>
    <row r="1235" s="344" customFormat="1" ht="24" customHeight="1" spans="1:10">
      <c r="A1235" s="398">
        <v>2240104</v>
      </c>
      <c r="B1235" s="399">
        <f t="shared" si="311"/>
        <v>7</v>
      </c>
      <c r="C1235" s="6" t="s">
        <v>1027</v>
      </c>
      <c r="D1235" s="400">
        <v>2400</v>
      </c>
      <c r="E1235" s="400"/>
      <c r="F1235" s="400"/>
      <c r="G1235" s="400">
        <v>0</v>
      </c>
      <c r="H1235" s="401"/>
      <c r="I1235" s="400">
        <f>G1235-D1235</f>
        <v>-2400</v>
      </c>
      <c r="J1235" s="401"/>
    </row>
    <row r="1236" s="344" customFormat="1" ht="24" hidden="1" customHeight="1" spans="1:10">
      <c r="A1236" s="398">
        <v>2240105</v>
      </c>
      <c r="B1236" s="399">
        <f t="shared" si="311"/>
        <v>7</v>
      </c>
      <c r="C1236" s="6" t="s">
        <v>1028</v>
      </c>
      <c r="D1236" s="400"/>
      <c r="E1236" s="400"/>
      <c r="F1236" s="400"/>
      <c r="G1236" s="400"/>
      <c r="H1236" s="401"/>
      <c r="I1236" s="400"/>
      <c r="J1236" s="401"/>
    </row>
    <row r="1237" s="344" customFormat="1" ht="24" customHeight="1" spans="1:10">
      <c r="A1237" s="398">
        <v>2240106</v>
      </c>
      <c r="B1237" s="399">
        <f t="shared" si="311"/>
        <v>7</v>
      </c>
      <c r="C1237" s="6" t="s">
        <v>1029</v>
      </c>
      <c r="D1237" s="400">
        <v>17600</v>
      </c>
      <c r="E1237" s="400"/>
      <c r="F1237" s="400">
        <v>64969.17</v>
      </c>
      <c r="G1237" s="400">
        <v>19410</v>
      </c>
      <c r="H1237" s="401">
        <f>G1237/F1237</f>
        <v>0.29875708740007</v>
      </c>
      <c r="I1237" s="400">
        <f>G1237-D1237</f>
        <v>1810</v>
      </c>
      <c r="J1237" s="401">
        <f t="shared" ref="J1237:J1242" si="312">I1237/D1237</f>
        <v>0.102840909090909</v>
      </c>
    </row>
    <row r="1238" s="344" customFormat="1" ht="24" hidden="1" customHeight="1" spans="1:10">
      <c r="A1238" s="398">
        <v>2240108</v>
      </c>
      <c r="B1238" s="399">
        <f t="shared" si="311"/>
        <v>7</v>
      </c>
      <c r="C1238" s="6" t="s">
        <v>1030</v>
      </c>
      <c r="D1238" s="400"/>
      <c r="E1238" s="400"/>
      <c r="F1238" s="400"/>
      <c r="G1238" s="400"/>
      <c r="H1238" s="401"/>
      <c r="I1238" s="400"/>
      <c r="J1238" s="401"/>
    </row>
    <row r="1239" s="344" customFormat="1" ht="24" hidden="1" customHeight="1" spans="1:10">
      <c r="A1239" s="398">
        <v>2240109</v>
      </c>
      <c r="B1239" s="399">
        <f t="shared" si="311"/>
        <v>7</v>
      </c>
      <c r="C1239" s="6" t="s">
        <v>1031</v>
      </c>
      <c r="D1239" s="400"/>
      <c r="E1239" s="400"/>
      <c r="F1239" s="400"/>
      <c r="G1239" s="400"/>
      <c r="H1239" s="401"/>
      <c r="I1239" s="400"/>
      <c r="J1239" s="401"/>
    </row>
    <row r="1240" s="344" customFormat="1" ht="24" customHeight="1" spans="1:10">
      <c r="A1240" s="398">
        <v>2240150</v>
      </c>
      <c r="B1240" s="399">
        <f t="shared" si="311"/>
        <v>7</v>
      </c>
      <c r="C1240" s="6" t="s">
        <v>173</v>
      </c>
      <c r="D1240" s="400">
        <v>67624.7</v>
      </c>
      <c r="E1240" s="400"/>
      <c r="F1240" s="400">
        <v>150800</v>
      </c>
      <c r="G1240" s="400">
        <v>43369.68</v>
      </c>
      <c r="H1240" s="401">
        <f t="shared" ref="H1240:H1242" si="313">G1240/F1240</f>
        <v>0.287597347480106</v>
      </c>
      <c r="I1240" s="400">
        <f>G1240-D1240</f>
        <v>-24255.02</v>
      </c>
      <c r="J1240" s="401">
        <f t="shared" si="312"/>
        <v>-0.358671018133907</v>
      </c>
    </row>
    <row r="1241" s="344" customFormat="1" ht="24" customHeight="1" spans="1:10">
      <c r="A1241" s="398">
        <v>2240199</v>
      </c>
      <c r="B1241" s="399">
        <f t="shared" si="311"/>
        <v>7</v>
      </c>
      <c r="C1241" s="6" t="s">
        <v>1032</v>
      </c>
      <c r="D1241" s="400">
        <v>56557.8</v>
      </c>
      <c r="E1241" s="400"/>
      <c r="F1241" s="400">
        <v>731185</v>
      </c>
      <c r="G1241" s="400">
        <v>200000</v>
      </c>
      <c r="H1241" s="401">
        <f t="shared" si="313"/>
        <v>0.273528587156465</v>
      </c>
      <c r="I1241" s="400">
        <f>G1241-D1241</f>
        <v>143442.2</v>
      </c>
      <c r="J1241" s="401">
        <f t="shared" si="312"/>
        <v>2.53620543939121</v>
      </c>
    </row>
    <row r="1242" s="344" customFormat="1" ht="24" customHeight="1" spans="1:10">
      <c r="A1242" s="393">
        <v>22402</v>
      </c>
      <c r="B1242" s="394">
        <f t="shared" si="311"/>
        <v>5</v>
      </c>
      <c r="C1242" s="395" t="s">
        <v>1033</v>
      </c>
      <c r="D1242" s="396"/>
      <c r="E1242" s="396">
        <f t="shared" ref="E1242:G1242" si="314">SUM(E1243:E1248)</f>
        <v>0</v>
      </c>
      <c r="F1242" s="396">
        <f t="shared" si="314"/>
        <v>0</v>
      </c>
      <c r="G1242" s="396">
        <f t="shared" si="314"/>
        <v>13699000</v>
      </c>
      <c r="H1242" s="397"/>
      <c r="I1242" s="396">
        <f>G1242-D1242</f>
        <v>13699000</v>
      </c>
      <c r="J1242" s="397"/>
    </row>
    <row r="1243" s="344" customFormat="1" ht="24" hidden="1" customHeight="1" spans="1:10">
      <c r="A1243" s="398">
        <v>2240201</v>
      </c>
      <c r="B1243" s="399">
        <f t="shared" si="311"/>
        <v>7</v>
      </c>
      <c r="C1243" s="6" t="s">
        <v>169</v>
      </c>
      <c r="D1243" s="400"/>
      <c r="E1243" s="400"/>
      <c r="F1243" s="400"/>
      <c r="G1243" s="400"/>
      <c r="H1243" s="401"/>
      <c r="I1243" s="400"/>
      <c r="J1243" s="401"/>
    </row>
    <row r="1244" s="344" customFormat="1" ht="24" hidden="1" customHeight="1" spans="1:10">
      <c r="A1244" s="398">
        <v>2240202</v>
      </c>
      <c r="B1244" s="399">
        <f t="shared" si="311"/>
        <v>7</v>
      </c>
      <c r="C1244" s="6" t="s">
        <v>1034</v>
      </c>
      <c r="D1244" s="400"/>
      <c r="E1244" s="400"/>
      <c r="F1244" s="400"/>
      <c r="G1244" s="400"/>
      <c r="H1244" s="401"/>
      <c r="I1244" s="400"/>
      <c r="J1244" s="401"/>
    </row>
    <row r="1245" s="344" customFormat="1" ht="24" hidden="1" customHeight="1" spans="1:10">
      <c r="A1245" s="398">
        <v>2240203</v>
      </c>
      <c r="B1245" s="399">
        <f t="shared" si="311"/>
        <v>7</v>
      </c>
      <c r="C1245" s="6" t="s">
        <v>171</v>
      </c>
      <c r="D1245" s="400"/>
      <c r="E1245" s="400"/>
      <c r="F1245" s="400"/>
      <c r="G1245" s="400"/>
      <c r="H1245" s="401"/>
      <c r="I1245" s="400"/>
      <c r="J1245" s="401"/>
    </row>
    <row r="1246" s="344" customFormat="1" ht="24" customHeight="1" spans="1:10">
      <c r="A1246" s="398">
        <v>2240204</v>
      </c>
      <c r="B1246" s="399">
        <f t="shared" si="311"/>
        <v>7</v>
      </c>
      <c r="C1246" s="6" t="s">
        <v>1035</v>
      </c>
      <c r="D1246" s="400"/>
      <c r="E1246" s="400"/>
      <c r="F1246" s="400"/>
      <c r="G1246" s="400">
        <v>12234600.42</v>
      </c>
      <c r="H1246" s="401"/>
      <c r="I1246" s="400">
        <f>G1246-D1246</f>
        <v>12234600.42</v>
      </c>
      <c r="J1246" s="401"/>
    </row>
    <row r="1247" s="344" customFormat="1" ht="24" hidden="1" customHeight="1" spans="1:10">
      <c r="A1247" s="398">
        <v>2240250</v>
      </c>
      <c r="B1247" s="399">
        <f t="shared" si="311"/>
        <v>7</v>
      </c>
      <c r="C1247" s="6" t="s">
        <v>173</v>
      </c>
      <c r="D1247" s="431"/>
      <c r="E1247" s="431"/>
      <c r="F1247" s="431"/>
      <c r="G1247" s="431"/>
      <c r="H1247" s="401"/>
      <c r="I1247" s="431"/>
      <c r="J1247" s="401"/>
    </row>
    <row r="1248" s="344" customFormat="1" ht="24" customHeight="1" spans="1:10">
      <c r="A1248" s="398">
        <v>2240299</v>
      </c>
      <c r="B1248" s="399">
        <f t="shared" si="311"/>
        <v>7</v>
      </c>
      <c r="C1248" s="6" t="s">
        <v>1036</v>
      </c>
      <c r="D1248" s="400"/>
      <c r="E1248" s="400"/>
      <c r="F1248" s="400"/>
      <c r="G1248" s="400">
        <v>1464399.58</v>
      </c>
      <c r="H1248" s="401"/>
      <c r="I1248" s="400">
        <f>G1248-D1248</f>
        <v>1464399.58</v>
      </c>
      <c r="J1248" s="401"/>
    </row>
    <row r="1249" s="344" customFormat="1" ht="24" hidden="1" customHeight="1" spans="1:10">
      <c r="A1249" s="393">
        <v>22404</v>
      </c>
      <c r="B1249" s="394">
        <f t="shared" si="311"/>
        <v>5</v>
      </c>
      <c r="C1249" s="395" t="s">
        <v>1037</v>
      </c>
      <c r="D1249" s="396"/>
      <c r="E1249" s="396"/>
      <c r="F1249" s="396"/>
      <c r="G1249" s="396"/>
      <c r="H1249" s="397"/>
      <c r="I1249" s="396"/>
      <c r="J1249" s="397"/>
    </row>
    <row r="1250" s="344" customFormat="1" ht="24" hidden="1" customHeight="1" spans="1:10">
      <c r="A1250" s="398">
        <v>2240401</v>
      </c>
      <c r="B1250" s="399">
        <f t="shared" si="311"/>
        <v>7</v>
      </c>
      <c r="C1250" s="6" t="s">
        <v>169</v>
      </c>
      <c r="D1250" s="400"/>
      <c r="E1250" s="400"/>
      <c r="F1250" s="400"/>
      <c r="G1250" s="400"/>
      <c r="H1250" s="401"/>
      <c r="I1250" s="400"/>
      <c r="J1250" s="401"/>
    </row>
    <row r="1251" s="344" customFormat="1" ht="24" hidden="1" customHeight="1" spans="1:10">
      <c r="A1251" s="398">
        <v>2240402</v>
      </c>
      <c r="B1251" s="399">
        <f t="shared" si="311"/>
        <v>7</v>
      </c>
      <c r="C1251" s="6" t="s">
        <v>170</v>
      </c>
      <c r="D1251" s="400"/>
      <c r="E1251" s="400"/>
      <c r="F1251" s="400"/>
      <c r="G1251" s="400"/>
      <c r="H1251" s="401"/>
      <c r="I1251" s="400"/>
      <c r="J1251" s="401"/>
    </row>
    <row r="1252" s="344" customFormat="1" ht="24" hidden="1" customHeight="1" spans="1:10">
      <c r="A1252" s="398">
        <v>2240403</v>
      </c>
      <c r="B1252" s="399">
        <f t="shared" si="311"/>
        <v>7</v>
      </c>
      <c r="C1252" s="6" t="s">
        <v>171</v>
      </c>
      <c r="D1252" s="400"/>
      <c r="E1252" s="400"/>
      <c r="F1252" s="400"/>
      <c r="G1252" s="400"/>
      <c r="H1252" s="401"/>
      <c r="I1252" s="400"/>
      <c r="J1252" s="401"/>
    </row>
    <row r="1253" s="344" customFormat="1" ht="24" hidden="1" customHeight="1" spans="1:10">
      <c r="A1253" s="398">
        <v>2240404</v>
      </c>
      <c r="B1253" s="399">
        <f t="shared" si="311"/>
        <v>7</v>
      </c>
      <c r="C1253" s="6" t="s">
        <v>1038</v>
      </c>
      <c r="D1253" s="400"/>
      <c r="E1253" s="400"/>
      <c r="F1253" s="400"/>
      <c r="G1253" s="400"/>
      <c r="H1253" s="401"/>
      <c r="I1253" s="400"/>
      <c r="J1253" s="401"/>
    </row>
    <row r="1254" s="344" customFormat="1" ht="24" hidden="1" customHeight="1" spans="1:10">
      <c r="A1254" s="398">
        <v>2240405</v>
      </c>
      <c r="B1254" s="399">
        <f t="shared" si="311"/>
        <v>7</v>
      </c>
      <c r="C1254" s="6" t="s">
        <v>1039</v>
      </c>
      <c r="D1254" s="400"/>
      <c r="E1254" s="400"/>
      <c r="F1254" s="400"/>
      <c r="G1254" s="400"/>
      <c r="H1254" s="401"/>
      <c r="I1254" s="400"/>
      <c r="J1254" s="401"/>
    </row>
    <row r="1255" s="344" customFormat="1" ht="24" hidden="1" customHeight="1" spans="1:10">
      <c r="A1255" s="398">
        <v>2240450</v>
      </c>
      <c r="B1255" s="399">
        <f t="shared" si="311"/>
        <v>7</v>
      </c>
      <c r="C1255" s="6" t="s">
        <v>173</v>
      </c>
      <c r="D1255" s="400"/>
      <c r="E1255" s="400"/>
      <c r="F1255" s="400"/>
      <c r="G1255" s="400"/>
      <c r="H1255" s="401"/>
      <c r="I1255" s="400"/>
      <c r="J1255" s="401"/>
    </row>
    <row r="1256" s="344" customFormat="1" ht="24" hidden="1" customHeight="1" spans="1:10">
      <c r="A1256" s="398">
        <v>2240499</v>
      </c>
      <c r="B1256" s="399">
        <f t="shared" si="311"/>
        <v>7</v>
      </c>
      <c r="C1256" s="6" t="s">
        <v>1040</v>
      </c>
      <c r="D1256" s="400"/>
      <c r="E1256" s="400"/>
      <c r="F1256" s="400"/>
      <c r="G1256" s="400"/>
      <c r="H1256" s="401"/>
      <c r="I1256" s="400"/>
      <c r="J1256" s="401"/>
    </row>
    <row r="1257" s="344" customFormat="1" ht="24" hidden="1" customHeight="1" spans="1:10">
      <c r="A1257" s="393">
        <v>22405</v>
      </c>
      <c r="B1257" s="394">
        <f t="shared" si="311"/>
        <v>5</v>
      </c>
      <c r="C1257" s="395" t="s">
        <v>1041</v>
      </c>
      <c r="D1257" s="396"/>
      <c r="E1257" s="396"/>
      <c r="F1257" s="396"/>
      <c r="G1257" s="396"/>
      <c r="H1257" s="397"/>
      <c r="I1257" s="396"/>
      <c r="J1257" s="397"/>
    </row>
    <row r="1258" s="344" customFormat="1" ht="24" hidden="1" customHeight="1" spans="1:10">
      <c r="A1258" s="398">
        <v>2240501</v>
      </c>
      <c r="B1258" s="399">
        <f t="shared" si="311"/>
        <v>7</v>
      </c>
      <c r="C1258" s="6" t="s">
        <v>169</v>
      </c>
      <c r="D1258" s="400"/>
      <c r="E1258" s="400"/>
      <c r="F1258" s="400"/>
      <c r="G1258" s="400"/>
      <c r="H1258" s="401"/>
      <c r="I1258" s="400"/>
      <c r="J1258" s="401"/>
    </row>
    <row r="1259" s="344" customFormat="1" ht="24" hidden="1" customHeight="1" spans="1:10">
      <c r="A1259" s="398">
        <v>2240502</v>
      </c>
      <c r="B1259" s="399">
        <f t="shared" si="311"/>
        <v>7</v>
      </c>
      <c r="C1259" s="6" t="s">
        <v>170</v>
      </c>
      <c r="D1259" s="400"/>
      <c r="E1259" s="400"/>
      <c r="F1259" s="400"/>
      <c r="G1259" s="400"/>
      <c r="H1259" s="401"/>
      <c r="I1259" s="400"/>
      <c r="J1259" s="401"/>
    </row>
    <row r="1260" s="344" customFormat="1" ht="24" hidden="1" customHeight="1" spans="1:10">
      <c r="A1260" s="398">
        <v>2240503</v>
      </c>
      <c r="B1260" s="399">
        <f t="shared" si="311"/>
        <v>7</v>
      </c>
      <c r="C1260" s="6" t="s">
        <v>171</v>
      </c>
      <c r="D1260" s="400"/>
      <c r="E1260" s="400"/>
      <c r="F1260" s="400"/>
      <c r="G1260" s="400"/>
      <c r="H1260" s="401"/>
      <c r="I1260" s="400"/>
      <c r="J1260" s="401"/>
    </row>
    <row r="1261" s="344" customFormat="1" ht="24" hidden="1" customHeight="1" spans="1:10">
      <c r="A1261" s="398">
        <v>2240504</v>
      </c>
      <c r="B1261" s="399">
        <f t="shared" si="311"/>
        <v>7</v>
      </c>
      <c r="C1261" s="6" t="s">
        <v>1042</v>
      </c>
      <c r="D1261" s="400"/>
      <c r="E1261" s="400"/>
      <c r="F1261" s="400"/>
      <c r="G1261" s="400"/>
      <c r="H1261" s="401"/>
      <c r="I1261" s="400"/>
      <c r="J1261" s="401"/>
    </row>
    <row r="1262" s="344" customFormat="1" ht="24" hidden="1" customHeight="1" spans="1:10">
      <c r="A1262" s="398">
        <v>2240505</v>
      </c>
      <c r="B1262" s="399">
        <f t="shared" si="311"/>
        <v>7</v>
      </c>
      <c r="C1262" s="6" t="s">
        <v>1043</v>
      </c>
      <c r="D1262" s="400"/>
      <c r="E1262" s="400"/>
      <c r="F1262" s="400"/>
      <c r="G1262" s="400"/>
      <c r="H1262" s="401"/>
      <c r="I1262" s="400"/>
      <c r="J1262" s="401"/>
    </row>
    <row r="1263" s="344" customFormat="1" ht="24" hidden="1" customHeight="1" spans="1:10">
      <c r="A1263" s="398">
        <v>2240506</v>
      </c>
      <c r="B1263" s="399">
        <f t="shared" si="311"/>
        <v>7</v>
      </c>
      <c r="C1263" s="6" t="s">
        <v>1044</v>
      </c>
      <c r="D1263" s="400"/>
      <c r="E1263" s="400"/>
      <c r="F1263" s="400"/>
      <c r="G1263" s="400"/>
      <c r="H1263" s="401"/>
      <c r="I1263" s="400"/>
      <c r="J1263" s="401"/>
    </row>
    <row r="1264" s="344" customFormat="1" ht="24" hidden="1" customHeight="1" spans="1:10">
      <c r="A1264" s="398">
        <v>2240507</v>
      </c>
      <c r="B1264" s="399">
        <f t="shared" si="311"/>
        <v>7</v>
      </c>
      <c r="C1264" s="6" t="s">
        <v>1045</v>
      </c>
      <c r="D1264" s="400"/>
      <c r="E1264" s="400"/>
      <c r="F1264" s="400"/>
      <c r="G1264" s="400"/>
      <c r="H1264" s="401"/>
      <c r="I1264" s="400"/>
      <c r="J1264" s="401"/>
    </row>
    <row r="1265" s="344" customFormat="1" ht="24" hidden="1" customHeight="1" spans="1:10">
      <c r="A1265" s="398">
        <v>2240508</v>
      </c>
      <c r="B1265" s="399">
        <f t="shared" si="311"/>
        <v>7</v>
      </c>
      <c r="C1265" s="6" t="s">
        <v>1046</v>
      </c>
      <c r="D1265" s="400"/>
      <c r="E1265" s="400"/>
      <c r="F1265" s="400"/>
      <c r="G1265" s="400"/>
      <c r="H1265" s="401"/>
      <c r="I1265" s="400"/>
      <c r="J1265" s="401"/>
    </row>
    <row r="1266" s="344" customFormat="1" ht="24" hidden="1" customHeight="1" spans="1:10">
      <c r="A1266" s="398">
        <v>2240509</v>
      </c>
      <c r="B1266" s="399">
        <f t="shared" si="311"/>
        <v>7</v>
      </c>
      <c r="C1266" s="6" t="s">
        <v>1047</v>
      </c>
      <c r="D1266" s="400"/>
      <c r="E1266" s="400"/>
      <c r="F1266" s="400"/>
      <c r="G1266" s="400"/>
      <c r="H1266" s="401"/>
      <c r="I1266" s="400"/>
      <c r="J1266" s="401"/>
    </row>
    <row r="1267" s="344" customFormat="1" ht="24" hidden="1" customHeight="1" spans="1:10">
      <c r="A1267" s="398">
        <v>2240510</v>
      </c>
      <c r="B1267" s="399">
        <f t="shared" si="311"/>
        <v>7</v>
      </c>
      <c r="C1267" s="6" t="s">
        <v>1048</v>
      </c>
      <c r="D1267" s="400"/>
      <c r="E1267" s="400"/>
      <c r="F1267" s="400"/>
      <c r="G1267" s="400"/>
      <c r="H1267" s="401"/>
      <c r="I1267" s="400"/>
      <c r="J1267" s="401"/>
    </row>
    <row r="1268" s="344" customFormat="1" ht="24" hidden="1" customHeight="1" spans="1:10">
      <c r="A1268" s="398">
        <v>2240550</v>
      </c>
      <c r="B1268" s="399">
        <f t="shared" si="311"/>
        <v>7</v>
      </c>
      <c r="C1268" s="6" t="s">
        <v>1049</v>
      </c>
      <c r="D1268" s="400"/>
      <c r="E1268" s="400"/>
      <c r="F1268" s="400"/>
      <c r="G1268" s="400"/>
      <c r="H1268" s="401"/>
      <c r="I1268" s="400"/>
      <c r="J1268" s="401"/>
    </row>
    <row r="1269" s="344" customFormat="1" ht="24" hidden="1" customHeight="1" spans="1:10">
      <c r="A1269" s="398">
        <v>2240599</v>
      </c>
      <c r="B1269" s="399">
        <f t="shared" si="311"/>
        <v>7</v>
      </c>
      <c r="C1269" s="6" t="s">
        <v>1050</v>
      </c>
      <c r="D1269" s="400"/>
      <c r="E1269" s="400"/>
      <c r="F1269" s="400"/>
      <c r="G1269" s="400"/>
      <c r="H1269" s="401"/>
      <c r="I1269" s="400"/>
      <c r="J1269" s="401"/>
    </row>
    <row r="1270" s="344" customFormat="1" ht="24" customHeight="1" spans="1:10">
      <c r="A1270" s="393">
        <v>22406</v>
      </c>
      <c r="B1270" s="394">
        <f t="shared" si="311"/>
        <v>5</v>
      </c>
      <c r="C1270" s="395" t="s">
        <v>1051</v>
      </c>
      <c r="D1270" s="396">
        <f t="shared" ref="D1270:G1270" si="315">SUM(D1271:D1273)</f>
        <v>1299344.56</v>
      </c>
      <c r="E1270" s="396">
        <f t="shared" si="315"/>
        <v>196500</v>
      </c>
      <c r="F1270" s="396">
        <f t="shared" si="315"/>
        <v>684421</v>
      </c>
      <c r="G1270" s="396">
        <f t="shared" si="315"/>
        <v>451962</v>
      </c>
      <c r="H1270" s="397">
        <f t="shared" ref="H1270:H1273" si="316">G1270/F1270</f>
        <v>0.660356710270433</v>
      </c>
      <c r="I1270" s="396">
        <f>G1270-D1270</f>
        <v>-847382.56</v>
      </c>
      <c r="J1270" s="397">
        <f t="shared" ref="J1270:J1273" si="317">I1270/D1270</f>
        <v>-0.652161548280927</v>
      </c>
    </row>
    <row r="1271" s="344" customFormat="1" ht="24" customHeight="1" spans="1:10">
      <c r="A1271" s="398">
        <v>2240601</v>
      </c>
      <c r="B1271" s="399">
        <f t="shared" si="311"/>
        <v>7</v>
      </c>
      <c r="C1271" s="6" t="s">
        <v>1052</v>
      </c>
      <c r="D1271" s="400">
        <v>215070</v>
      </c>
      <c r="E1271" s="400">
        <v>196500</v>
      </c>
      <c r="F1271" s="400">
        <v>496500</v>
      </c>
      <c r="G1271" s="400">
        <v>363900</v>
      </c>
      <c r="H1271" s="401">
        <f t="shared" si="316"/>
        <v>0.732930513595166</v>
      </c>
      <c r="I1271" s="400">
        <f>G1271-D1271</f>
        <v>148830</v>
      </c>
      <c r="J1271" s="401">
        <f t="shared" si="317"/>
        <v>0.692007253452364</v>
      </c>
    </row>
    <row r="1272" s="344" customFormat="1" ht="24" customHeight="1" spans="1:10">
      <c r="A1272" s="398">
        <v>2240602</v>
      </c>
      <c r="B1272" s="399">
        <f t="shared" si="311"/>
        <v>7</v>
      </c>
      <c r="C1272" s="6" t="s">
        <v>1053</v>
      </c>
      <c r="D1272" s="400">
        <v>887949.56</v>
      </c>
      <c r="E1272" s="400"/>
      <c r="F1272" s="400">
        <v>138062</v>
      </c>
      <c r="G1272" s="400">
        <v>88062</v>
      </c>
      <c r="H1272" s="401">
        <f t="shared" si="316"/>
        <v>0.637843867248048</v>
      </c>
      <c r="I1272" s="400">
        <f>G1272-D1272</f>
        <v>-799887.56</v>
      </c>
      <c r="J1272" s="401">
        <f t="shared" si="317"/>
        <v>-0.900825447787823</v>
      </c>
    </row>
    <row r="1273" s="344" customFormat="1" ht="24" customHeight="1" spans="1:10">
      <c r="A1273" s="398">
        <v>2240699</v>
      </c>
      <c r="B1273" s="399">
        <f t="shared" si="311"/>
        <v>7</v>
      </c>
      <c r="C1273" s="6" t="s">
        <v>1054</v>
      </c>
      <c r="D1273" s="400">
        <v>196325</v>
      </c>
      <c r="E1273" s="400"/>
      <c r="F1273" s="400">
        <v>49859</v>
      </c>
      <c r="G1273" s="400">
        <v>0</v>
      </c>
      <c r="H1273" s="401">
        <f t="shared" si="316"/>
        <v>0</v>
      </c>
      <c r="I1273" s="400">
        <f>G1273-D1273</f>
        <v>-196325</v>
      </c>
      <c r="J1273" s="401">
        <f t="shared" si="317"/>
        <v>-1</v>
      </c>
    </row>
    <row r="1274" s="344" customFormat="1" ht="24" hidden="1" customHeight="1" spans="1:10">
      <c r="A1274" s="393">
        <v>22407</v>
      </c>
      <c r="B1274" s="394">
        <f t="shared" si="311"/>
        <v>5</v>
      </c>
      <c r="C1274" s="395" t="s">
        <v>1055</v>
      </c>
      <c r="D1274" s="396"/>
      <c r="E1274" s="396"/>
      <c r="F1274" s="396"/>
      <c r="G1274" s="396"/>
      <c r="H1274" s="397"/>
      <c r="I1274" s="396"/>
      <c r="J1274" s="397"/>
    </row>
    <row r="1275" s="344" customFormat="1" ht="24" hidden="1" customHeight="1" spans="1:10">
      <c r="A1275" s="398">
        <v>2240703</v>
      </c>
      <c r="B1275" s="399">
        <f t="shared" si="311"/>
        <v>7</v>
      </c>
      <c r="C1275" s="6" t="s">
        <v>1056</v>
      </c>
      <c r="D1275" s="400"/>
      <c r="E1275" s="400"/>
      <c r="F1275" s="400"/>
      <c r="G1275" s="400"/>
      <c r="H1275" s="401"/>
      <c r="I1275" s="400"/>
      <c r="J1275" s="401"/>
    </row>
    <row r="1276" s="344" customFormat="1" ht="24" hidden="1" customHeight="1" spans="1:10">
      <c r="A1276" s="398">
        <v>2240704</v>
      </c>
      <c r="B1276" s="399">
        <f t="shared" si="311"/>
        <v>7</v>
      </c>
      <c r="C1276" s="6" t="s">
        <v>1057</v>
      </c>
      <c r="D1276" s="400"/>
      <c r="E1276" s="400"/>
      <c r="F1276" s="400"/>
      <c r="G1276" s="400"/>
      <c r="H1276" s="401"/>
      <c r="I1276" s="400"/>
      <c r="J1276" s="401"/>
    </row>
    <row r="1277" s="344" customFormat="1" ht="24" hidden="1" customHeight="1" spans="1:10">
      <c r="A1277" s="398">
        <v>2240799</v>
      </c>
      <c r="B1277" s="399">
        <f t="shared" si="311"/>
        <v>7</v>
      </c>
      <c r="C1277" s="6" t="s">
        <v>1058</v>
      </c>
      <c r="D1277" s="400"/>
      <c r="E1277" s="400"/>
      <c r="F1277" s="400"/>
      <c r="G1277" s="400"/>
      <c r="H1277" s="401"/>
      <c r="I1277" s="400"/>
      <c r="J1277" s="401"/>
    </row>
    <row r="1278" s="344" customFormat="1" ht="24" customHeight="1" spans="1:10">
      <c r="A1278" s="393">
        <v>22499</v>
      </c>
      <c r="B1278" s="394">
        <f t="shared" si="311"/>
        <v>5</v>
      </c>
      <c r="C1278" s="395" t="s">
        <v>1059</v>
      </c>
      <c r="D1278" s="396">
        <f>D1279</f>
        <v>0</v>
      </c>
      <c r="E1278" s="396">
        <f t="shared" ref="E1278:G1278" si="318">E1279</f>
        <v>9520000</v>
      </c>
      <c r="F1278" s="396">
        <f t="shared" si="318"/>
        <v>4582788.57</v>
      </c>
      <c r="G1278" s="396">
        <f t="shared" si="318"/>
        <v>4582788.57</v>
      </c>
      <c r="H1278" s="397">
        <f>G1278/F1278</f>
        <v>1</v>
      </c>
      <c r="I1278" s="396">
        <f t="shared" ref="I1278:I1286" si="319">G1278-D1278</f>
        <v>4582788.57</v>
      </c>
      <c r="J1278" s="397"/>
    </row>
    <row r="1279" s="344" customFormat="1" ht="24" customHeight="1" spans="1:10">
      <c r="A1279" s="398">
        <v>2249999</v>
      </c>
      <c r="B1279" s="399">
        <f t="shared" si="311"/>
        <v>7</v>
      </c>
      <c r="C1279" s="6" t="s">
        <v>1060</v>
      </c>
      <c r="D1279" s="400"/>
      <c r="E1279" s="432">
        <v>9520000</v>
      </c>
      <c r="F1279" s="432">
        <v>4582788.57</v>
      </c>
      <c r="G1279" s="433">
        <v>4582788.57</v>
      </c>
      <c r="H1279" s="401">
        <f>G1279/F1279</f>
        <v>1</v>
      </c>
      <c r="I1279" s="400">
        <f t="shared" si="319"/>
        <v>4582788.57</v>
      </c>
      <c r="J1279" s="401"/>
    </row>
    <row r="1280" s="344" customFormat="1" ht="24" customHeight="1" spans="1:10">
      <c r="A1280" s="387">
        <v>227</v>
      </c>
      <c r="B1280" s="388">
        <f t="shared" si="311"/>
        <v>3</v>
      </c>
      <c r="C1280" s="420" t="s">
        <v>1061</v>
      </c>
      <c r="D1280" s="421"/>
      <c r="E1280" s="421">
        <v>30000000</v>
      </c>
      <c r="F1280" s="421">
        <v>4039091.12</v>
      </c>
      <c r="G1280" s="421">
        <v>0</v>
      </c>
      <c r="H1280" s="392">
        <f>G1280/F1280</f>
        <v>0</v>
      </c>
      <c r="I1280" s="421">
        <f t="shared" si="319"/>
        <v>0</v>
      </c>
      <c r="J1280" s="392"/>
    </row>
    <row r="1281" s="341" customFormat="1" ht="24" customHeight="1" spans="1:10">
      <c r="A1281" s="387">
        <v>229</v>
      </c>
      <c r="B1281" s="388">
        <f t="shared" si="311"/>
        <v>3</v>
      </c>
      <c r="C1281" s="420" t="s">
        <v>1062</v>
      </c>
      <c r="D1281" s="421">
        <f>D1282+D1284</f>
        <v>286433.28</v>
      </c>
      <c r="E1281" s="421">
        <f t="shared" ref="E1281:G1281" si="320">E1282</f>
        <v>0</v>
      </c>
      <c r="F1281" s="421">
        <f>F1284</f>
        <v>200000</v>
      </c>
      <c r="G1281" s="421">
        <f t="shared" si="320"/>
        <v>200000</v>
      </c>
      <c r="H1281" s="392">
        <f t="shared" ref="H1281:H1286" si="321">G1281/F1281</f>
        <v>1</v>
      </c>
      <c r="I1281" s="421">
        <f t="shared" si="319"/>
        <v>-86433.28</v>
      </c>
      <c r="J1281" s="392">
        <f t="shared" ref="J1281:J1286" si="322">I1281/D1281</f>
        <v>-0.301757114257114</v>
      </c>
    </row>
    <row r="1282" s="341" customFormat="1" ht="24" customHeight="1" spans="1:10">
      <c r="A1282" s="393">
        <v>22902</v>
      </c>
      <c r="B1282" s="394">
        <f t="shared" si="311"/>
        <v>5</v>
      </c>
      <c r="C1282" s="395" t="s">
        <v>1063</v>
      </c>
      <c r="D1282" s="396"/>
      <c r="E1282" s="396"/>
      <c r="F1282" s="396"/>
      <c r="G1282" s="396">
        <f t="shared" ref="E1282:G1282" si="323">G1283</f>
        <v>200000</v>
      </c>
      <c r="H1282" s="397"/>
      <c r="I1282" s="396">
        <f t="shared" si="319"/>
        <v>200000</v>
      </c>
      <c r="J1282" s="397"/>
    </row>
    <row r="1283" s="341" customFormat="1" ht="24" customHeight="1" spans="1:10">
      <c r="A1283" s="398">
        <v>2290201</v>
      </c>
      <c r="B1283" s="399">
        <f t="shared" si="311"/>
        <v>7</v>
      </c>
      <c r="C1283" s="6" t="s">
        <v>1064</v>
      </c>
      <c r="D1283" s="400"/>
      <c r="E1283" s="400"/>
      <c r="F1283" s="400"/>
      <c r="G1283" s="400">
        <v>200000</v>
      </c>
      <c r="H1283" s="401"/>
      <c r="I1283" s="400">
        <f t="shared" si="319"/>
        <v>200000</v>
      </c>
      <c r="J1283" s="401"/>
    </row>
    <row r="1284" s="341" customFormat="1" ht="24" customHeight="1" spans="1:10">
      <c r="A1284" s="393">
        <v>22999</v>
      </c>
      <c r="B1284" s="394">
        <f t="shared" si="311"/>
        <v>5</v>
      </c>
      <c r="C1284" s="395" t="s">
        <v>924</v>
      </c>
      <c r="D1284" s="396">
        <f t="shared" ref="D1284:G1284" si="324">D1285</f>
        <v>286433.28</v>
      </c>
      <c r="E1284" s="396">
        <f t="shared" si="324"/>
        <v>0</v>
      </c>
      <c r="F1284" s="396">
        <f t="shared" si="324"/>
        <v>200000</v>
      </c>
      <c r="G1284" s="396">
        <f t="shared" si="324"/>
        <v>200000</v>
      </c>
      <c r="H1284" s="397">
        <f t="shared" si="321"/>
        <v>1</v>
      </c>
      <c r="I1284" s="396">
        <f t="shared" si="319"/>
        <v>-86433.28</v>
      </c>
      <c r="J1284" s="397">
        <f t="shared" si="322"/>
        <v>-0.301757114257114</v>
      </c>
    </row>
    <row r="1285" s="341" customFormat="1" ht="24" customHeight="1" spans="1:10">
      <c r="A1285" s="398">
        <v>2299999</v>
      </c>
      <c r="B1285" s="399">
        <f t="shared" si="311"/>
        <v>7</v>
      </c>
      <c r="C1285" s="6" t="s">
        <v>1065</v>
      </c>
      <c r="D1285" s="400">
        <v>286433.28</v>
      </c>
      <c r="E1285" s="400"/>
      <c r="F1285" s="400">
        <v>200000</v>
      </c>
      <c r="G1285" s="400">
        <v>200000</v>
      </c>
      <c r="H1285" s="401">
        <f t="shared" si="321"/>
        <v>1</v>
      </c>
      <c r="I1285" s="400">
        <f t="shared" si="319"/>
        <v>-86433.28</v>
      </c>
      <c r="J1285" s="401">
        <f t="shared" si="322"/>
        <v>-0.301757114257114</v>
      </c>
    </row>
    <row r="1286" s="341" customFormat="1" ht="24" customHeight="1" spans="1:10">
      <c r="A1286" s="387">
        <v>232</v>
      </c>
      <c r="B1286" s="388">
        <f t="shared" si="311"/>
        <v>3</v>
      </c>
      <c r="C1286" s="420" t="s">
        <v>1066</v>
      </c>
      <c r="D1286" s="421">
        <f t="shared" ref="D1286:G1286" si="325">D1287+D1288+D1293</f>
        <v>2111057.76</v>
      </c>
      <c r="E1286" s="421">
        <f t="shared" si="325"/>
        <v>3231372</v>
      </c>
      <c r="F1286" s="421">
        <f t="shared" si="325"/>
        <v>6089072</v>
      </c>
      <c r="G1286" s="421">
        <f t="shared" si="325"/>
        <v>3182724.8</v>
      </c>
      <c r="H1286" s="392">
        <f t="shared" si="321"/>
        <v>0.522694558382624</v>
      </c>
      <c r="I1286" s="421">
        <f t="shared" si="319"/>
        <v>1071667.04</v>
      </c>
      <c r="J1286" s="392">
        <f t="shared" si="322"/>
        <v>0.507644584769675</v>
      </c>
    </row>
    <row r="1287" s="341" customFormat="1" ht="24" hidden="1" customHeight="1" spans="1:10">
      <c r="A1287" s="393">
        <v>23201</v>
      </c>
      <c r="B1287" s="394">
        <f t="shared" si="311"/>
        <v>5</v>
      </c>
      <c r="C1287" s="395" t="s">
        <v>1067</v>
      </c>
      <c r="D1287" s="396"/>
      <c r="E1287" s="396"/>
      <c r="F1287" s="396"/>
      <c r="G1287" s="396"/>
      <c r="H1287" s="397"/>
      <c r="I1287" s="396"/>
      <c r="J1287" s="397"/>
    </row>
    <row r="1288" s="341" customFormat="1" ht="24" hidden="1" customHeight="1" spans="1:10">
      <c r="A1288" s="393">
        <v>23202</v>
      </c>
      <c r="B1288" s="394">
        <f t="shared" si="311"/>
        <v>5</v>
      </c>
      <c r="C1288" s="395" t="s">
        <v>1068</v>
      </c>
      <c r="D1288" s="396"/>
      <c r="E1288" s="396"/>
      <c r="F1288" s="396"/>
      <c r="G1288" s="396"/>
      <c r="H1288" s="397"/>
      <c r="I1288" s="396"/>
      <c r="J1288" s="397"/>
    </row>
    <row r="1289" s="341" customFormat="1" ht="24" hidden="1" customHeight="1" spans="1:10">
      <c r="A1289" s="398">
        <v>2320201</v>
      </c>
      <c r="B1289" s="399">
        <f t="shared" si="311"/>
        <v>7</v>
      </c>
      <c r="C1289" s="6" t="s">
        <v>1069</v>
      </c>
      <c r="D1289" s="400"/>
      <c r="E1289" s="400"/>
      <c r="F1289" s="400"/>
      <c r="G1289" s="400"/>
      <c r="H1289" s="401"/>
      <c r="I1289" s="400"/>
      <c r="J1289" s="401"/>
    </row>
    <row r="1290" s="341" customFormat="1" ht="24" hidden="1" customHeight="1" spans="1:10">
      <c r="A1290" s="398">
        <v>2320202</v>
      </c>
      <c r="B1290" s="399">
        <f t="shared" si="311"/>
        <v>7</v>
      </c>
      <c r="C1290" s="6" t="s">
        <v>1070</v>
      </c>
      <c r="D1290" s="400"/>
      <c r="E1290" s="400"/>
      <c r="F1290" s="400"/>
      <c r="G1290" s="400"/>
      <c r="H1290" s="401"/>
      <c r="I1290" s="400"/>
      <c r="J1290" s="401"/>
    </row>
    <row r="1291" s="341" customFormat="1" ht="24" hidden="1" customHeight="1" spans="1:10">
      <c r="A1291" s="398">
        <v>2320203</v>
      </c>
      <c r="B1291" s="399">
        <f t="shared" si="311"/>
        <v>7</v>
      </c>
      <c r="C1291" s="6" t="s">
        <v>1071</v>
      </c>
      <c r="D1291" s="400"/>
      <c r="E1291" s="400"/>
      <c r="F1291" s="400"/>
      <c r="G1291" s="400"/>
      <c r="H1291" s="401"/>
      <c r="I1291" s="400"/>
      <c r="J1291" s="401"/>
    </row>
    <row r="1292" s="341" customFormat="1" ht="24" hidden="1" customHeight="1" spans="1:10">
      <c r="A1292" s="398">
        <v>2320299</v>
      </c>
      <c r="B1292" s="399">
        <f t="shared" si="311"/>
        <v>7</v>
      </c>
      <c r="C1292" s="6" t="s">
        <v>1072</v>
      </c>
      <c r="D1292" s="400"/>
      <c r="E1292" s="400"/>
      <c r="F1292" s="400"/>
      <c r="G1292" s="400"/>
      <c r="H1292" s="401"/>
      <c r="I1292" s="400"/>
      <c r="J1292" s="401"/>
    </row>
    <row r="1293" s="341" customFormat="1" ht="24" customHeight="1" spans="1:10">
      <c r="A1293" s="393">
        <v>23203</v>
      </c>
      <c r="B1293" s="394">
        <f t="shared" si="311"/>
        <v>5</v>
      </c>
      <c r="C1293" s="395" t="s">
        <v>1073</v>
      </c>
      <c r="D1293" s="396">
        <f t="shared" ref="D1293:G1293" si="326">SUM(D1294:D1297)</f>
        <v>2111057.76</v>
      </c>
      <c r="E1293" s="396">
        <f t="shared" si="326"/>
        <v>3231372</v>
      </c>
      <c r="F1293" s="396">
        <f t="shared" si="326"/>
        <v>6089072</v>
      </c>
      <c r="G1293" s="396">
        <f t="shared" si="326"/>
        <v>3182724.8</v>
      </c>
      <c r="H1293" s="397">
        <f>G1293/F1293</f>
        <v>0.522694558382624</v>
      </c>
      <c r="I1293" s="396">
        <f>G1293-D1293</f>
        <v>1071667.04</v>
      </c>
      <c r="J1293" s="397">
        <f>I1293/D1293</f>
        <v>0.507644584769675</v>
      </c>
    </row>
    <row r="1294" s="341" customFormat="1" ht="24" customHeight="1" spans="1:10">
      <c r="A1294" s="398">
        <v>2320301</v>
      </c>
      <c r="B1294" s="399">
        <f t="shared" si="311"/>
        <v>7</v>
      </c>
      <c r="C1294" s="6" t="s">
        <v>1074</v>
      </c>
      <c r="D1294" s="400">
        <v>2111057.76</v>
      </c>
      <c r="E1294" s="400">
        <v>3231372</v>
      </c>
      <c r="F1294" s="400">
        <v>6089072</v>
      </c>
      <c r="G1294" s="400">
        <v>3182724.8</v>
      </c>
      <c r="H1294" s="401">
        <f>G1294/F1294</f>
        <v>0.522694558382624</v>
      </c>
      <c r="I1294" s="400">
        <f>G1294-D1294</f>
        <v>1071667.04</v>
      </c>
      <c r="J1294" s="401">
        <f>I1294/D1294</f>
        <v>0.507644584769675</v>
      </c>
    </row>
    <row r="1295" s="341" customFormat="1" ht="24" hidden="1" customHeight="1" spans="1:10">
      <c r="A1295" s="398">
        <v>2320302</v>
      </c>
      <c r="B1295" s="399">
        <f t="shared" si="311"/>
        <v>7</v>
      </c>
      <c r="C1295" s="6" t="s">
        <v>1075</v>
      </c>
      <c r="D1295" s="400"/>
      <c r="E1295" s="400"/>
      <c r="F1295" s="400"/>
      <c r="G1295" s="400"/>
      <c r="H1295" s="401"/>
      <c r="I1295" s="400"/>
      <c r="J1295" s="401"/>
    </row>
    <row r="1296" s="341" customFormat="1" ht="24" hidden="1" customHeight="1" spans="1:10">
      <c r="A1296" s="398">
        <v>2320303</v>
      </c>
      <c r="B1296" s="399">
        <f>LEN(A1296)</f>
        <v>7</v>
      </c>
      <c r="C1296" s="6" t="s">
        <v>1076</v>
      </c>
      <c r="D1296" s="400"/>
      <c r="E1296" s="400"/>
      <c r="F1296" s="400"/>
      <c r="G1296" s="400"/>
      <c r="H1296" s="401"/>
      <c r="I1296" s="400"/>
      <c r="J1296" s="401"/>
    </row>
    <row r="1297" s="341" customFormat="1" ht="24" hidden="1" customHeight="1" spans="1:10">
      <c r="A1297" s="398">
        <v>2320399</v>
      </c>
      <c r="B1297" s="399">
        <f>LEN(A1297)</f>
        <v>7</v>
      </c>
      <c r="C1297" s="6" t="s">
        <v>1077</v>
      </c>
      <c r="D1297" s="400"/>
      <c r="E1297" s="400"/>
      <c r="F1297" s="400"/>
      <c r="G1297" s="400"/>
      <c r="H1297" s="401"/>
      <c r="I1297" s="400"/>
      <c r="J1297" s="401"/>
    </row>
    <row r="1298" s="341" customFormat="1" ht="24" customHeight="1" spans="1:10">
      <c r="A1298" s="387">
        <v>233</v>
      </c>
      <c r="B1298" s="388">
        <f>LEN(A1298)</f>
        <v>3</v>
      </c>
      <c r="C1298" s="420" t="s">
        <v>1078</v>
      </c>
      <c r="D1298" s="421">
        <f t="shared" ref="D1298:G1298" si="327">D1299+D1300+D1301</f>
        <v>69526.25</v>
      </c>
      <c r="E1298" s="421">
        <f t="shared" si="327"/>
        <v>0</v>
      </c>
      <c r="F1298" s="421">
        <f t="shared" si="327"/>
        <v>0</v>
      </c>
      <c r="G1298" s="421">
        <f t="shared" si="327"/>
        <v>74530.69</v>
      </c>
      <c r="H1298" s="392"/>
      <c r="I1298" s="421">
        <f>G1298-D1298</f>
        <v>5004.44</v>
      </c>
      <c r="J1298" s="392">
        <f t="shared" ref="J1298:J1306" si="328">I1298/D1298</f>
        <v>0.0719791445676992</v>
      </c>
    </row>
    <row r="1299" s="341" customFormat="1" ht="24" hidden="1" customHeight="1" spans="1:10">
      <c r="A1299" s="393">
        <v>23301</v>
      </c>
      <c r="B1299" s="394">
        <f>LEN(A1299)</f>
        <v>5</v>
      </c>
      <c r="C1299" s="395" t="s">
        <v>1079</v>
      </c>
      <c r="D1299" s="396"/>
      <c r="E1299" s="396"/>
      <c r="F1299" s="396"/>
      <c r="G1299" s="396"/>
      <c r="H1299" s="397"/>
      <c r="I1299" s="396"/>
      <c r="J1299" s="397"/>
    </row>
    <row r="1300" s="341" customFormat="1" ht="24" hidden="1" customHeight="1" spans="1:10">
      <c r="A1300" s="434">
        <v>23302</v>
      </c>
      <c r="B1300" s="435">
        <f t="shared" ref="B1300:B1307" si="329">LEN(A1300)</f>
        <v>5</v>
      </c>
      <c r="C1300" s="436" t="s">
        <v>1080</v>
      </c>
      <c r="D1300" s="437"/>
      <c r="E1300" s="437"/>
      <c r="F1300" s="437"/>
      <c r="G1300" s="437"/>
      <c r="H1300" s="438"/>
      <c r="I1300" s="437"/>
      <c r="J1300" s="438"/>
    </row>
    <row r="1301" s="341" customFormat="1" ht="24" customHeight="1" spans="1:10">
      <c r="A1301" s="393">
        <v>23303</v>
      </c>
      <c r="B1301" s="394">
        <f t="shared" si="329"/>
        <v>5</v>
      </c>
      <c r="C1301" s="395" t="s">
        <v>1081</v>
      </c>
      <c r="D1301" s="209">
        <v>69526.25</v>
      </c>
      <c r="E1301" s="209">
        <v>0</v>
      </c>
      <c r="F1301" s="209">
        <v>0</v>
      </c>
      <c r="G1301" s="209">
        <v>74530.69</v>
      </c>
      <c r="H1301" s="397"/>
      <c r="I1301" s="209">
        <f t="shared" ref="I1301:I1308" si="330">G1301-D1301</f>
        <v>5004.44</v>
      </c>
      <c r="J1301" s="397">
        <f t="shared" si="328"/>
        <v>0.0719791445676993</v>
      </c>
    </row>
    <row r="1302" s="344" customFormat="1" ht="24" customHeight="1" spans="1:10">
      <c r="A1302" s="439">
        <v>23006</v>
      </c>
      <c r="B1302" s="394">
        <f t="shared" si="329"/>
        <v>5</v>
      </c>
      <c r="C1302" s="440" t="s">
        <v>1082</v>
      </c>
      <c r="D1302" s="441">
        <f t="shared" ref="D1302:G1302" si="331">SUM(D1303:D1304)</f>
        <v>36701555.13</v>
      </c>
      <c r="E1302" s="441">
        <f t="shared" si="331"/>
        <v>68000000</v>
      </c>
      <c r="F1302" s="441">
        <f t="shared" si="331"/>
        <v>56867084.32</v>
      </c>
      <c r="G1302" s="442">
        <f t="shared" si="331"/>
        <v>242256863.52</v>
      </c>
      <c r="H1302" s="443">
        <f t="shared" ref="H1302:H1307" si="332">G1302/F1302</f>
        <v>4.26005423729451</v>
      </c>
      <c r="I1302" s="441">
        <f t="shared" si="330"/>
        <v>205555308.39</v>
      </c>
      <c r="J1302" s="443">
        <f t="shared" si="328"/>
        <v>5.60072475571964</v>
      </c>
    </row>
    <row r="1303" s="344" customFormat="1" ht="24" customHeight="1" spans="1:10">
      <c r="A1303" s="444">
        <v>2300601</v>
      </c>
      <c r="B1303" s="399">
        <f t="shared" si="329"/>
        <v>7</v>
      </c>
      <c r="C1303" s="445" t="s">
        <v>1083</v>
      </c>
      <c r="D1303" s="446">
        <v>459821.8</v>
      </c>
      <c r="E1303" s="446">
        <v>459821.8</v>
      </c>
      <c r="F1303" s="446">
        <v>459821.8</v>
      </c>
      <c r="G1303" s="302">
        <v>459821.8</v>
      </c>
      <c r="H1303" s="401">
        <f t="shared" si="332"/>
        <v>1</v>
      </c>
      <c r="I1303" s="446">
        <f t="shared" si="330"/>
        <v>0</v>
      </c>
      <c r="J1303" s="401">
        <f t="shared" si="328"/>
        <v>0</v>
      </c>
    </row>
    <row r="1304" s="341" customFormat="1" ht="24" customHeight="1" spans="1:10">
      <c r="A1304" s="444">
        <v>2300602</v>
      </c>
      <c r="B1304" s="399">
        <f t="shared" si="329"/>
        <v>7</v>
      </c>
      <c r="C1304" s="447" t="s">
        <v>1084</v>
      </c>
      <c r="D1304" s="446">
        <v>36241733.33</v>
      </c>
      <c r="E1304" s="446">
        <v>67540178.2</v>
      </c>
      <c r="F1304" s="446">
        <v>56407262.52</v>
      </c>
      <c r="G1304" s="302">
        <v>241797041.72</v>
      </c>
      <c r="H1304" s="401">
        <f t="shared" si="332"/>
        <v>4.28662960969374</v>
      </c>
      <c r="I1304" s="446">
        <f t="shared" si="330"/>
        <v>205555308.39</v>
      </c>
      <c r="J1304" s="401">
        <f t="shared" si="328"/>
        <v>5.67178469413455</v>
      </c>
    </row>
    <row r="1305" s="341" customFormat="1" ht="24" customHeight="1" spans="1:10">
      <c r="A1305" s="440">
        <v>23008</v>
      </c>
      <c r="B1305" s="394">
        <f t="shared" si="329"/>
        <v>5</v>
      </c>
      <c r="C1305" s="448" t="s">
        <v>1085</v>
      </c>
      <c r="D1305" s="441"/>
      <c r="E1305" s="441"/>
      <c r="F1305" s="441"/>
      <c r="G1305" s="442">
        <v>992815.39</v>
      </c>
      <c r="H1305" s="443"/>
      <c r="I1305" s="441">
        <f t="shared" si="330"/>
        <v>992815.39</v>
      </c>
      <c r="J1305" s="443"/>
    </row>
    <row r="1306" s="341" customFormat="1" ht="24" customHeight="1" spans="1:10">
      <c r="A1306" s="440">
        <v>23015</v>
      </c>
      <c r="B1306" s="394">
        <f t="shared" si="329"/>
        <v>5</v>
      </c>
      <c r="C1306" s="448" t="s">
        <v>1086</v>
      </c>
      <c r="D1306" s="441">
        <v>117855291.4</v>
      </c>
      <c r="E1306" s="441">
        <v>0</v>
      </c>
      <c r="F1306" s="441">
        <v>0</v>
      </c>
      <c r="G1306" s="442">
        <v>388248463.09</v>
      </c>
      <c r="H1306" s="443"/>
      <c r="I1306" s="441">
        <f t="shared" si="330"/>
        <v>270393171.69</v>
      </c>
      <c r="J1306" s="443">
        <f t="shared" si="328"/>
        <v>2.29428113475438</v>
      </c>
    </row>
    <row r="1307" s="341" customFormat="1" ht="24" customHeight="1" spans="1:10">
      <c r="A1307" s="449">
        <v>231</v>
      </c>
      <c r="B1307" s="388">
        <f t="shared" si="329"/>
        <v>3</v>
      </c>
      <c r="C1307" s="450" t="s">
        <v>1087</v>
      </c>
      <c r="D1307" s="451">
        <v>0</v>
      </c>
      <c r="E1307" s="451">
        <v>0</v>
      </c>
      <c r="F1307" s="451">
        <v>0</v>
      </c>
      <c r="G1307" s="452">
        <v>14610000</v>
      </c>
      <c r="H1307" s="392"/>
      <c r="I1307" s="451">
        <f t="shared" si="330"/>
        <v>14610000</v>
      </c>
      <c r="J1307" s="392"/>
    </row>
    <row r="1308" s="340" customFormat="1" ht="24" customHeight="1" spans="1:10">
      <c r="A1308" s="449"/>
      <c r="B1308" s="383"/>
      <c r="C1308" s="453"/>
      <c r="D1308" s="451"/>
      <c r="E1308" s="451"/>
      <c r="F1308" s="451"/>
      <c r="G1308" s="451"/>
      <c r="H1308" s="386"/>
      <c r="I1308" s="451"/>
      <c r="J1308" s="386"/>
    </row>
    <row r="1309" s="339" customFormat="1" ht="24" customHeight="1" spans="1:10">
      <c r="A1309" s="454"/>
      <c r="B1309" s="455"/>
      <c r="C1309" s="456" t="s">
        <v>1088</v>
      </c>
      <c r="D1309" s="451">
        <f t="shared" ref="D1309:G1309" si="333">D1310+D1311</f>
        <v>873300758.48</v>
      </c>
      <c r="E1309" s="451">
        <f t="shared" si="333"/>
        <v>0</v>
      </c>
      <c r="F1309" s="451">
        <f t="shared" si="333"/>
        <v>0</v>
      </c>
      <c r="G1309" s="451">
        <f t="shared" si="333"/>
        <v>529348746.27</v>
      </c>
      <c r="H1309" s="392"/>
      <c r="I1309" s="451">
        <f>G1309-D1309</f>
        <v>-343952012.21</v>
      </c>
      <c r="J1309" s="386">
        <f>I1309/D1309</f>
        <v>-0.39385287241552</v>
      </c>
    </row>
    <row r="1310" s="339" customFormat="1" ht="24" customHeight="1" spans="1:10">
      <c r="A1310" s="457"/>
      <c r="B1310" s="458"/>
      <c r="C1310" s="459" t="s">
        <v>1089</v>
      </c>
      <c r="D1310" s="205">
        <v>873300758.48</v>
      </c>
      <c r="E1310" s="205">
        <v>0</v>
      </c>
      <c r="F1310" s="205">
        <v>0</v>
      </c>
      <c r="G1310" s="205">
        <v>529348746.27</v>
      </c>
      <c r="H1310" s="392"/>
      <c r="I1310" s="205">
        <f>G1310-D1310</f>
        <v>-343952012.21</v>
      </c>
      <c r="J1310" s="392">
        <f>I1310/D1310</f>
        <v>-0.39385287241552</v>
      </c>
    </row>
    <row r="1311" s="339" customFormat="1" ht="24" customHeight="1" spans="1:10">
      <c r="A1311" s="457"/>
      <c r="B1311" s="458"/>
      <c r="C1311" s="459" t="s">
        <v>1090</v>
      </c>
      <c r="D1311" s="205"/>
      <c r="E1311" s="205"/>
      <c r="F1311" s="205"/>
      <c r="G1311" s="205"/>
      <c r="H1311" s="392"/>
      <c r="I1311" s="205"/>
      <c r="J1311" s="392"/>
    </row>
    <row r="1312" s="340" customFormat="1" ht="24" customHeight="1" spans="1:10">
      <c r="A1312" s="460"/>
      <c r="B1312" s="399"/>
      <c r="C1312" s="461" t="s">
        <v>1091</v>
      </c>
      <c r="D1312" s="462">
        <f>D7+D1302+D1305+D1306+D1307+D1309</f>
        <v>2738959854.93</v>
      </c>
      <c r="E1312" s="462">
        <f>E7+E1302+E1305+E1306+E1307+E1309</f>
        <v>2756302979.37</v>
      </c>
      <c r="F1312" s="462">
        <f>F7+F1302+F1305+F1306+F1307+F1309</f>
        <v>2957510015.66</v>
      </c>
      <c r="G1312" s="462">
        <f>G7+G1302+G1305+G1306+G1307+G1309</f>
        <v>3602341916.58</v>
      </c>
      <c r="H1312" s="463">
        <f>G1312/F1312</f>
        <v>1.21803202609818</v>
      </c>
      <c r="I1312" s="462">
        <f>G1312-D1312</f>
        <v>863382061.65</v>
      </c>
      <c r="J1312" s="463">
        <f>I1312/D1312</f>
        <v>0.31522260543394</v>
      </c>
    </row>
    <row r="1313" customHeight="1" spans="7:7">
      <c r="G1313" s="464"/>
    </row>
  </sheetData>
  <autoFilter xmlns:etc="http://www.wps.cn/officeDocument/2017/etCustomData" ref="A7:J1307" etc:filterBottomFollowUsedRange="0">
    <filterColumn colId="6">
      <filters>
        <filter val="61,320.00"/>
        <filter val="61,600.00"/>
        <filter val="523,678.24"/>
        <filter val="563,678.24"/>
        <filter val="6,366,751.59"/>
        <filter val="8,320,090.00"/>
        <filter val="20,000.00"/>
        <filter val="267,414.50"/>
        <filter val="20,900.00"/>
        <filter val="10,862,697.37"/>
        <filter val="42,523,771.49"/>
        <filter val="37,260,000.00"/>
        <filter val="564,896.10"/>
        <filter val="5,167,643.82"/>
        <filter val="16,425,598.34"/>
        <filter val="34,363,664.18"/>
        <filter val="93,525,952.39"/>
        <filter val="30,364,433.49"/>
        <filter val="2,165,016.29"/>
        <filter val="2,223,985.30"/>
        <filter val="29,233.50"/>
        <filter val="327,975.72"/>
        <filter val="1,866,583.83"/>
        <filter val="22,262,882.17"/>
        <filter val="225,000.00"/>
        <filter val="25,316.00"/>
        <filter val="425,350.00"/>
        <filter val="861,655.40"/>
        <filter val="8,125,673.06"/>
        <filter val="5,165,362.07"/>
        <filter val="50,363,110.00"/>
        <filter val="5,664,490.00"/>
        <filter val="264,003.00"/>
        <filter val="224,124.00"/>
        <filter val="921,251.33"/>
        <filter val="23,351.00"/>
        <filter val="363,900.00"/>
        <filter val="5,428,318.91"/>
        <filter val="360,820.11"/>
        <filter val="40,725,447.00"/>
        <filter val="9,129,000.00"/>
        <filter val="29,800.00"/>
        <filter val="221,337,326.14"/>
        <filter val="328,380.00"/>
        <filter val="36,427,645.04"/>
        <filter val="1,563,470.95"/>
        <filter val="67,200.00"/>
        <filter val="27,520.00"/>
        <filter val="14,120,087.82"/>
        <filter val="1,160,715.59"/>
        <filter val="53,469,252.00"/>
        <filter val="126,648.00"/>
        <filter val="20,226.62"/>
        <filter val="3,621,197.54"/>
        <filter val="6,320,588.65"/>
        <filter val="1,161,342.57"/>
        <filter val="21,324,977.62"/>
        <filter val="13,126,008.45"/>
        <filter val="1,264,433.75"/>
        <filter val="7,622,287.59"/>
        <filter val="2,566,545.20"/>
        <filter val="125,995.70"/>
        <filter val="6,325,977.75"/>
        <filter val="968,690.45"/>
        <filter val="94,066,998.36"/>
        <filter val="58,322,674.63"/>
        <filter val="1,464,399.58"/>
        <filter val="1,023,743.89"/>
        <filter val="1,163,115.70"/>
        <filter val="822,739.87"/>
        <filter val="2,611,415.00"/>
        <filter val="1,591,415.00"/>
        <filter val="1,591,125.00"/>
        <filter val="6,811,182.00"/>
        <filter val="491,410.00"/>
        <filter val="11,700.00"/>
        <filter val="459,821.80"/>
        <filter val="451,962.00"/>
        <filter val="7,518,431.72"/>
        <filter val="216,085.52"/>
        <filter val="3,115,271.46"/>
        <filter val="4,017,638.66"/>
        <filter val="18,198,050.67"/>
        <filter val="1,250,000.00"/>
        <filter val="6,559,328.70"/>
        <filter val="210,000.00"/>
        <filter val="10,000.00"/>
        <filter val="50,000.00"/>
        <filter val="90,000.00"/>
        <filter val="916,500.60"/>
        <filter val="250,704.00"/>
        <filter val="2,990,943.05"/>
        <filter val="2,096,217.68"/>
        <filter val="14,610,000.00"/>
        <filter val="2,498,257.51"/>
        <filter val="1,294,839.12"/>
        <filter val="1,215,655.22"/>
        <filter val="2,493,794.43"/>
        <filter val="1,412,619.34"/>
        <filter val="76,918,189.88"/>
        <filter val="6,258,407.58"/>
        <filter val="7,053,167.49"/>
        <filter val="1,054,922.19"/>
        <filter val="992,815.39"/>
        <filter val="0.00"/>
        <filter val="13,292,406.10"/>
        <filter val="101,709,764.90"/>
        <filter val="352,669.40"/>
        <filter val="1,814,397.26"/>
        <filter val="3,055,666.00"/>
        <filter val="15,900.00"/>
        <filter val="42,610,765.21"/>
        <filter val="15,419,693.91"/>
        <filter val="890,904.32"/>
        <filter val="54,991,002.14"/>
        <filter val="138,489,023.89"/>
        <filter val="54,060.00"/>
        <filter val="5,997,892.94"/>
        <filter val="350.30"/>
        <filter val="13,020.00"/>
        <filter val="13,100.00"/>
        <filter val="13,299.00"/>
        <filter val="113,320.00"/>
        <filter val="2,553,294.01"/>
        <filter val="12,500.00"/>
        <filter val="252,636.00"/>
        <filter val="513,788,897.23"/>
        <filter val="2,210,137.24"/>
        <filter val="19,410.00"/>
        <filter val="219,500.00"/>
        <filter val="19,581.00"/>
        <filter val="911,594.80"/>
        <filter val="591,328.81"/>
        <filter val="1,210,955.74"/>
        <filter val="355,388,245.15"/>
        <filter val="1,359,464.07"/>
        <filter val="1,899,879.07"/>
        <filter val="1,199,780.08"/>
        <filter val="458,278.00"/>
        <filter val="18,360.00"/>
        <filter val="32,394,824.91"/>
        <filter val="791,967.76"/>
        <filter val="1,057,673.00"/>
        <filter val="157,000.00"/>
        <filter val="17,720.00"/>
        <filter val="5,457,402.05"/>
        <filter val="2,950,167.57"/>
        <filter val="91,014.68"/>
        <filter val="13,699,000.00"/>
        <filter val="2,551,159.50"/>
        <filter val="150,971.60"/>
        <filter val="2,991,900.58"/>
        <filter val="52,495,001.50"/>
        <filter val="14,717,876.30"/>
        <filter val="19,294,246.60"/>
        <filter val="292,097.52"/>
        <filter val="16,096,090.43"/>
        <filter val="11,456,891.45"/>
        <filter val="798,674.36"/>
        <filter val="14,508.78"/>
        <filter val="918,562.44"/>
        <filter val="552,680,683.46"/>
        <filter val="18,286.46"/>
        <filter val="80,093,506.50"/>
        <filter val="1,814,722.50"/>
        <filter val="1,392,392.72"/>
        <filter val="15,399,095.33"/>
        <filter val="1,216,727.35"/>
        <filter val="105,400,228.57"/>
        <filter val="6,256,945.38"/>
        <filter val="19,290.28"/>
        <filter val="1,394,834.60"/>
        <filter val="3,794,255.62"/>
        <filter val="11,855,436.83"/>
        <filter val="17,192,185.53"/>
        <filter val="2,095,976.57"/>
        <filter val="388,248,463.09"/>
        <filter val="81,487.00"/>
        <filter val="9,789,278.81"/>
        <filter val="4,602,354.13"/>
        <filter val="3,586,474.54"/>
        <filter val="3,607,820.64"/>
        <filter val="1,288,354.75"/>
        <filter val="40,546,483.88"/>
        <filter val="10,346,284.88"/>
        <filter val="1,000,000.00"/>
        <filter val="1,600,000.00"/>
        <filter val="100,000.00"/>
        <filter val="140,000.00"/>
        <filter val="200,000.00"/>
        <filter val="40,000.00"/>
        <filter val="1,005,696.31"/>
        <filter val="1,342,020.22"/>
        <filter val="207,749.53"/>
        <filter val="121,294,552.05"/>
        <filter val="1,448,495.86"/>
        <filter val="1,785,470.36"/>
        <filter val="199,493,492.00"/>
        <filter val="287,631.81"/>
        <filter val="1,886,474.72"/>
        <filter val="642,719.32"/>
        <filter val="1,884,168.16"/>
        <filter val="39,243,920.17"/>
        <filter val="11,242,785.27"/>
        <filter val="505,647.27"/>
        <filter val="41,901,892.01"/>
        <filter val="3,443,357.35"/>
        <filter val="1,148,954.65"/>
        <filter val="5,000.00"/>
        <filter val="45,595.00"/>
        <filter val="12,743,805.00"/>
        <filter val="5,504,735.00"/>
        <filter val="4,000.00"/>
        <filter val="4,340.00"/>
        <filter val="4,476.00"/>
        <filter val="40,585.40"/>
        <filter val="242,256,863.52"/>
        <filter val="50,700,618.14"/>
        <filter val="81,025.36"/>
        <filter val="2,043,400.00"/>
        <filter val="103,440.00"/>
        <filter val="1,462.20"/>
        <filter val="843,500.00"/>
        <filter val="83,800.00"/>
        <filter val="241,797,041.72"/>
        <filter val="35,287,298.97"/>
        <filter val="1,100,517.19"/>
        <filter val="4,402,000.00"/>
        <filter val="100,118.20"/>
        <filter val="182,273.00"/>
        <filter val="82,614.00"/>
        <filter val="2,800.00"/>
        <filter val="676,293,844.81"/>
        <filter val="2,300,830.21"/>
        <filter val="9,420.92"/>
        <filter val="17,246,477.95"/>
        <filter val="2,202,470.09"/>
        <filter val="889,825.00"/>
        <filter val="2,681,930.82"/>
        <filter val="11,706,017.08"/>
        <filter val="88,062.00"/>
        <filter val="88,607.00"/>
        <filter val="8,850.00"/>
        <filter val="16,580,377.52"/>
        <filter val="60,681,307.66"/>
        <filter val="10,108,800.00"/>
        <filter val="1,787,510.00"/>
        <filter val="47,549.00"/>
        <filter val="447,580.00"/>
        <filter val="47,800.00"/>
        <filter val="501,358.61"/>
        <filter val="101,089.50"/>
        <filter val="385,334.91"/>
        <filter val="3,636,000"/>
        <filter val="20,544,246.60"/>
        <filter val="5,345,938.81"/>
        <filter val="683,793.61"/>
        <filter val="66,349,880.13"/>
        <filter val="486,123.16"/>
        <filter val="4,582,788.57"/>
        <filter val="43,369.68"/>
        <filter val="49,843,159.79"/>
        <filter val="21,206,667.49"/>
        <filter val="742,263.60"/>
        <filter val="256,351,939.83"/>
        <filter val="10,046,934.33"/>
        <filter val="3,908,078.45"/>
        <filter val="982,966.65"/>
        <filter val="185,528.76"/>
        <filter val="4,602,479.68"/>
        <filter val="2,783,292.59"/>
        <filter val="3,647,838.40"/>
        <filter val="406,020.30"/>
        <filter val="909,709.20"/>
        <filter val="708,599.11"/>
        <filter val="29,648,654.44"/>
        <filter val="3,683,284.84"/>
        <filter val="405,321.64"/>
        <filter val="988,195.15"/>
        <filter val="243,989.85"/>
        <filter val="743,755.86"/>
        <filter val="4,205,839.50"/>
        <filter val="3,182,724.80"/>
        <filter val="907,950.30"/>
        <filter val="1,584,189.63"/>
        <filter val="93,108,453.35"/>
        <filter val="27,509,504.49"/>
        <filter val="871,634.00"/>
        <filter val="3,877,176.64"/>
        <filter val="2,630,316.00"/>
        <filter val="7,478,936.83"/>
        <filter val="1,174,175.44"/>
        <filter val="234,433.45"/>
        <filter val="672,877.25"/>
        <filter val="2,673,482.17"/>
        <filter val="1,270,303.07"/>
        <filter val="530,233.08"/>
        <filter val="34,970,000.00"/>
        <filter val="12,932,379.20"/>
        <filter val="636,786.70"/>
        <filter val="61,570,834.01"/>
        <filter val="12,234,600.42"/>
        <filter val="2,376,224.73"/>
        <filter val="4,732,542.34"/>
        <filter val="9,372,934.36"/>
        <filter val="1,979,885.67"/>
        <filter val="11,170,674.08"/>
        <filter val="775,224.28"/>
        <filter val="5,739,082.54"/>
        <filter val="772,995.45"/>
        <filter val="7,779,793.56"/>
        <filter val="3,433,974.36"/>
        <filter val="46,879,387.88"/>
        <filter val="831,339.40"/>
        <filter val="1,376,180.96"/>
        <filter val="6,871,574.47"/>
        <filter val="74,588.00"/>
        <filter val="5,237,521.91"/>
        <filter val="191,160,653.02"/>
        <filter val="671,404.32"/>
        <filter val="3,430,179.43"/>
        <filter val="5,577,845.93"/>
        <filter val="2,434,437.07"/>
        <filter val="241,228,413.63"/>
        <filter val="78,814.93"/>
        <filter val="4,371,955.25"/>
        <filter val="72,454.00"/>
        <filter val="72,921.00"/>
        <filter val="32,665.04"/>
        <filter val="20,030,540.60"/>
        <filter val="21,030,540.60"/>
        <filter val="79,276.00"/>
        <filter val="2,472,916.92"/>
        <filter val="70,235,984.98"/>
        <filter val="472,238.99"/>
        <filter val="537,306.00"/>
        <filter val="137,470.00"/>
        <filter val="571,147.64"/>
        <filter val="2,670,228.57"/>
        <filter val="4,636,000.00"/>
        <filter val="3,636,000.00"/>
        <filter val="2,971,019.50"/>
        <filter val="1,476,860.00"/>
        <filter val="76,012.00"/>
        <filter val="15,739,730.11"/>
        <filter val="873,309.63"/>
        <filter val="773,694.64"/>
        <filter val="232,945.55"/>
        <filter val="250,520,693.70"/>
        <filter val="2,876,638.23"/>
        <filter val="96,878,805.16"/>
        <filter val="533,863.80"/>
        <filter val="4,475,966.69"/>
        <filter val="84,176,580.10"/>
        <filter val="1,735,530.50"/>
        <filter val="51,573,339.63"/>
        <filter val="8,775,763.55"/>
        <filter val="1,438,446.26"/>
        <filter val="74,530.69"/>
      </filters>
    </filterColumn>
    <extLst/>
  </autoFilter>
  <mergeCells count="11">
    <mergeCell ref="C2:J2"/>
    <mergeCell ref="E4:J4"/>
    <mergeCell ref="I5:J5"/>
    <mergeCell ref="A4:A6"/>
    <mergeCell ref="B4:B6"/>
    <mergeCell ref="C4:C6"/>
    <mergeCell ref="D4:D6"/>
    <mergeCell ref="E5:E6"/>
    <mergeCell ref="F5:F6"/>
    <mergeCell ref="G5:G6"/>
    <mergeCell ref="H5:H6"/>
  </mergeCells>
  <printOptions horizontalCentered="1"/>
  <pageMargins left="0.550694444444444" right="0.550694444444444" top="0.550694444444444" bottom="0.550694444444444" header="0.5" footer="0.5"/>
  <pageSetup paperSize="9" scale="74" firstPageNumber="15" fitToHeight="0" orientation="landscape" useFirstPageNumber="1" horizontalDpi="600"/>
  <headerFooter>
    <oddFooter>&amp;R-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48576"/>
  <sheetViews>
    <sheetView workbookViewId="0">
      <pane xSplit="3" ySplit="6" topLeftCell="D1303" activePane="bottomRight" state="frozen"/>
      <selection/>
      <selection pane="topRight"/>
      <selection pane="bottomLeft"/>
      <selection pane="bottomRight" activeCell="D1315" sqref="D1315"/>
    </sheetView>
  </sheetViews>
  <sheetFormatPr defaultColWidth="9" defaultRowHeight="27" customHeight="1"/>
  <cols>
    <col min="1" max="1" width="10.375" style="346" customWidth="1"/>
    <col min="2" max="2" width="7.625" style="347" hidden="1" customWidth="1"/>
    <col min="3" max="3" width="55.7583333333333" style="348" customWidth="1"/>
    <col min="4" max="5" width="20.875" style="349" customWidth="1"/>
    <col min="6" max="6" width="19.375" style="349" customWidth="1"/>
    <col min="7" max="7" width="20.875" style="350" customWidth="1"/>
    <col min="8" max="8" width="11.875" style="351" customWidth="1"/>
    <col min="9" max="9" width="18.875" style="352" customWidth="1"/>
    <col min="10" max="10" width="14.625" style="344" customWidth="1"/>
    <col min="11" max="16379" width="9" style="339" customWidth="1"/>
    <col min="16380" max="16384" width="9" style="339"/>
  </cols>
  <sheetData>
    <row r="1" s="339" customFormat="1" ht="15" customHeight="1" spans="1:10">
      <c r="A1" s="353" t="s">
        <v>1092</v>
      </c>
      <c r="B1" s="347"/>
      <c r="C1" s="353"/>
      <c r="D1" s="349"/>
      <c r="E1" s="349"/>
      <c r="F1" s="349"/>
      <c r="G1" s="350"/>
      <c r="H1" s="351"/>
      <c r="I1" s="352"/>
      <c r="J1" s="344"/>
    </row>
    <row r="2" s="339" customFormat="1" ht="20.1" customHeight="1" spans="1:10">
      <c r="A2" s="346"/>
      <c r="B2" s="347"/>
      <c r="C2" s="354" t="s">
        <v>1093</v>
      </c>
      <c r="D2" s="355"/>
      <c r="E2" s="355"/>
      <c r="F2" s="355"/>
      <c r="G2" s="354"/>
      <c r="H2" s="356"/>
      <c r="I2" s="405"/>
      <c r="J2" s="406"/>
    </row>
    <row r="3" s="340" customFormat="1" ht="12.95" customHeight="1" spans="1:10">
      <c r="A3" s="357"/>
      <c r="B3" s="358"/>
      <c r="C3" s="359"/>
      <c r="D3" s="360"/>
      <c r="E3" s="360"/>
      <c r="F3" s="360"/>
      <c r="G3" s="361"/>
      <c r="H3" s="362"/>
      <c r="I3" s="407"/>
      <c r="J3" s="408" t="s">
        <v>2</v>
      </c>
    </row>
    <row r="4" s="340" customFormat="1" ht="15" customHeight="1" spans="1:10">
      <c r="A4" s="363" t="s">
        <v>3</v>
      </c>
      <c r="B4" s="364" t="s">
        <v>50</v>
      </c>
      <c r="C4" s="365" t="s">
        <v>51</v>
      </c>
      <c r="D4" s="366" t="s">
        <v>52</v>
      </c>
      <c r="E4" s="367" t="s">
        <v>6</v>
      </c>
      <c r="F4" s="368"/>
      <c r="G4" s="369"/>
      <c r="H4" s="370"/>
      <c r="I4" s="409"/>
      <c r="J4" s="410"/>
    </row>
    <row r="5" s="340" customFormat="1" customHeight="1" spans="1:10">
      <c r="A5" s="364"/>
      <c r="B5" s="364"/>
      <c r="C5" s="371"/>
      <c r="D5" s="372"/>
      <c r="E5" s="373" t="s">
        <v>8</v>
      </c>
      <c r="F5" s="374" t="s">
        <v>9</v>
      </c>
      <c r="G5" s="375" t="s">
        <v>7</v>
      </c>
      <c r="H5" s="376" t="s">
        <v>10</v>
      </c>
      <c r="I5" s="411" t="s">
        <v>53</v>
      </c>
      <c r="J5" s="412"/>
    </row>
    <row r="6" s="340" customFormat="1" ht="15" customHeight="1" spans="1:10">
      <c r="A6" s="364"/>
      <c r="B6" s="364"/>
      <c r="C6" s="377"/>
      <c r="D6" s="378"/>
      <c r="E6" s="373"/>
      <c r="F6" s="379"/>
      <c r="G6" s="380"/>
      <c r="H6" s="381"/>
      <c r="I6" s="413" t="s">
        <v>12</v>
      </c>
      <c r="J6" s="414" t="s">
        <v>13</v>
      </c>
    </row>
    <row r="7" s="341" customFormat="1" ht="24" customHeight="1" spans="1:10">
      <c r="A7" s="382"/>
      <c r="B7" s="383">
        <v>3</v>
      </c>
      <c r="C7" s="384" t="s">
        <v>54</v>
      </c>
      <c r="D7" s="385">
        <f t="shared" ref="D7:G7" si="0">D8+D359+D411+D467+D524+D651+D730+D807+D830+D937+D995+D1059+D1079+D1109+D1119+D1164+D1186+D1230+D1280+D1281+D1286+D1298+D250+D269</f>
        <v>1711102249.92</v>
      </c>
      <c r="E7" s="385">
        <f t="shared" si="0"/>
        <v>2688302979.37</v>
      </c>
      <c r="F7" s="385">
        <f t="shared" si="0"/>
        <v>2900642931.34</v>
      </c>
      <c r="G7" s="385">
        <f t="shared" si="0"/>
        <v>2426885028.31</v>
      </c>
      <c r="H7" s="386">
        <f t="shared" ref="H7:H13" si="1">G7/F7</f>
        <v>0.836671415874294</v>
      </c>
      <c r="I7" s="385">
        <f t="shared" ref="I7:I22" si="2">G7-D7</f>
        <v>715782778.390001</v>
      </c>
      <c r="J7" s="386">
        <f t="shared" ref="J7:J15" si="3">I7/D7</f>
        <v>0.418316777050271</v>
      </c>
    </row>
    <row r="8" s="342" customFormat="1" ht="24" customHeight="1" spans="1:10">
      <c r="A8" s="387">
        <v>201</v>
      </c>
      <c r="B8" s="388">
        <f t="shared" ref="B8:B71" si="4">LEN(A8)</f>
        <v>3</v>
      </c>
      <c r="C8" s="389" t="s">
        <v>55</v>
      </c>
      <c r="D8" s="390">
        <f>D9+D21+D30+D41+D52+D63+D74+D82+D91+D104+D113+D124+D136+D143+D151+D157+D164+D171+D178+D185+D192+D200+D206+D212+D219+D247</f>
        <v>130385530.35</v>
      </c>
      <c r="E8" s="390">
        <f>E9+E21+E30+E41+E52+E63+E74+E82+E91+E104+E113+E124+E136+E143+E151+E157+E164+E171+E178+E185+E192+E200+E206+E212+E219+E247</f>
        <v>229625819.87</v>
      </c>
      <c r="F8" s="390">
        <f>F9+F21+F30+F41+F52+F63+F74+F82+F91+F104+F113+F124+F136+F143+F151+F157+F164+F171+F178+F185+F192+F200+F206+F212+F219+F247+F234+F241</f>
        <v>238441534.34</v>
      </c>
      <c r="G8" s="391">
        <f>G9+G21+G30+G41+G52+G63+G74+G82+G91+G104+G113+G124+G136+G143+G151+G157+G164+G171+G178+G185+G192+G200+G206+G212+G219+G247+G234+G241</f>
        <v>241228413.63</v>
      </c>
      <c r="H8" s="392">
        <f t="shared" si="1"/>
        <v>1.01168789362857</v>
      </c>
      <c r="I8" s="390">
        <f t="shared" si="2"/>
        <v>110842883.28</v>
      </c>
      <c r="J8" s="392">
        <f t="shared" si="3"/>
        <v>0.850116443001453</v>
      </c>
    </row>
    <row r="9" s="341" customFormat="1" ht="24" customHeight="1" spans="1:10">
      <c r="A9" s="393">
        <v>20101</v>
      </c>
      <c r="B9" s="394">
        <f t="shared" si="4"/>
        <v>5</v>
      </c>
      <c r="C9" s="395" t="s">
        <v>56</v>
      </c>
      <c r="D9" s="396">
        <f t="shared" ref="D9:G9" si="5">SUM(D10:D20)</f>
        <v>4359687.59</v>
      </c>
      <c r="E9" s="396">
        <f t="shared" si="5"/>
        <v>3487321.72</v>
      </c>
      <c r="F9" s="396">
        <f t="shared" si="5"/>
        <v>6542372.53</v>
      </c>
      <c r="G9" s="396">
        <f t="shared" si="5"/>
        <v>6320588.65</v>
      </c>
      <c r="H9" s="397">
        <f t="shared" si="1"/>
        <v>0.966100389578397</v>
      </c>
      <c r="I9" s="396">
        <f t="shared" si="2"/>
        <v>1960901.06</v>
      </c>
      <c r="J9" s="397">
        <f t="shared" si="3"/>
        <v>0.449780177941604</v>
      </c>
    </row>
    <row r="10" s="341" customFormat="1" ht="24" customHeight="1" spans="1:10">
      <c r="A10" s="398">
        <v>2010101</v>
      </c>
      <c r="B10" s="399">
        <f t="shared" si="4"/>
        <v>7</v>
      </c>
      <c r="C10" s="6" t="s">
        <v>57</v>
      </c>
      <c r="D10" s="400">
        <v>3302078.01</v>
      </c>
      <c r="E10" s="400">
        <v>3460921.72</v>
      </c>
      <c r="F10" s="400">
        <v>3690255.72</v>
      </c>
      <c r="G10" s="400">
        <v>3877176.64</v>
      </c>
      <c r="H10" s="401">
        <f t="shared" si="1"/>
        <v>1.05065256561678</v>
      </c>
      <c r="I10" s="400">
        <f t="shared" si="2"/>
        <v>575098.63</v>
      </c>
      <c r="J10" s="401">
        <f t="shared" si="3"/>
        <v>0.174162641905604</v>
      </c>
    </row>
    <row r="11" s="341" customFormat="1" ht="24" customHeight="1" spans="1:10">
      <c r="A11" s="398">
        <v>2010102</v>
      </c>
      <c r="B11" s="399">
        <f t="shared" si="4"/>
        <v>7</v>
      </c>
      <c r="C11" s="6" t="s">
        <v>58</v>
      </c>
      <c r="D11" s="400">
        <v>80837.3</v>
      </c>
      <c r="E11" s="400">
        <v>26400</v>
      </c>
      <c r="F11" s="400">
        <v>53800</v>
      </c>
      <c r="G11" s="400">
        <v>47549</v>
      </c>
      <c r="H11" s="401">
        <f t="shared" si="1"/>
        <v>0.883810408921933</v>
      </c>
      <c r="I11" s="400">
        <f t="shared" si="2"/>
        <v>-33288.3</v>
      </c>
      <c r="J11" s="401">
        <f t="shared" si="3"/>
        <v>-0.41179381300464</v>
      </c>
    </row>
    <row r="12" s="341" customFormat="1" ht="24" customHeight="1" spans="1:10">
      <c r="A12" s="398">
        <v>2010103</v>
      </c>
      <c r="B12" s="399">
        <f t="shared" si="4"/>
        <v>7</v>
      </c>
      <c r="C12" s="6" t="s">
        <v>59</v>
      </c>
      <c r="D12" s="400">
        <v>53310</v>
      </c>
      <c r="E12" s="400">
        <v>0</v>
      </c>
      <c r="F12" s="400">
        <v>1403538.31</v>
      </c>
      <c r="G12" s="400">
        <v>1215655.22</v>
      </c>
      <c r="H12" s="401">
        <f t="shared" si="1"/>
        <v>0.866136115657577</v>
      </c>
      <c r="I12" s="400">
        <f t="shared" si="2"/>
        <v>1162345.22</v>
      </c>
      <c r="J12" s="401">
        <f t="shared" si="3"/>
        <v>21.8035119114613</v>
      </c>
    </row>
    <row r="13" s="341" customFormat="1" ht="24" customHeight="1" spans="1:10">
      <c r="A13" s="398">
        <v>2010104</v>
      </c>
      <c r="B13" s="399">
        <f t="shared" si="4"/>
        <v>7</v>
      </c>
      <c r="C13" s="6" t="s">
        <v>60</v>
      </c>
      <c r="D13" s="400">
        <v>240419.9</v>
      </c>
      <c r="E13" s="400">
        <v>0</v>
      </c>
      <c r="F13" s="400">
        <v>264069.45</v>
      </c>
      <c r="G13" s="400">
        <v>234433.45</v>
      </c>
      <c r="H13" s="401">
        <f t="shared" si="1"/>
        <v>0.887771947872046</v>
      </c>
      <c r="I13" s="400">
        <f t="shared" si="2"/>
        <v>-5986.44999999998</v>
      </c>
      <c r="J13" s="401">
        <f t="shared" si="3"/>
        <v>-0.024899977081764</v>
      </c>
    </row>
    <row r="14" s="341" customFormat="1" ht="24" customHeight="1" spans="1:10">
      <c r="A14" s="398">
        <v>2010105</v>
      </c>
      <c r="B14" s="399">
        <f t="shared" si="4"/>
        <v>7</v>
      </c>
      <c r="C14" s="6" t="s">
        <v>61</v>
      </c>
      <c r="D14" s="400">
        <v>100000</v>
      </c>
      <c r="E14" s="400">
        <v>0</v>
      </c>
      <c r="F14" s="400">
        <v>0</v>
      </c>
      <c r="G14" s="400">
        <v>0</v>
      </c>
      <c r="H14" s="401">
        <v>0</v>
      </c>
      <c r="I14" s="400">
        <f t="shared" si="2"/>
        <v>-100000</v>
      </c>
      <c r="J14" s="401">
        <f t="shared" si="3"/>
        <v>-1</v>
      </c>
    </row>
    <row r="15" s="341" customFormat="1" ht="24" customHeight="1" spans="1:10">
      <c r="A15" s="398">
        <v>2010106</v>
      </c>
      <c r="B15" s="399">
        <f t="shared" si="4"/>
        <v>7</v>
      </c>
      <c r="C15" s="6" t="s">
        <v>62</v>
      </c>
      <c r="D15" s="400">
        <v>172865.8</v>
      </c>
      <c r="E15" s="400">
        <v>0</v>
      </c>
      <c r="F15" s="400">
        <v>18300</v>
      </c>
      <c r="G15" s="400">
        <v>18286.46</v>
      </c>
      <c r="H15" s="401">
        <f t="shared" ref="H15:H18" si="6">G15/F15</f>
        <v>0.999260109289617</v>
      </c>
      <c r="I15" s="400">
        <f t="shared" si="2"/>
        <v>-154579.34</v>
      </c>
      <c r="J15" s="401">
        <f t="shared" si="3"/>
        <v>-0.894215859932965</v>
      </c>
    </row>
    <row r="16" s="341" customFormat="1" ht="24" customHeight="1" spans="1:10">
      <c r="A16" s="398">
        <v>2010107</v>
      </c>
      <c r="B16" s="399">
        <f t="shared" si="4"/>
        <v>7</v>
      </c>
      <c r="C16" s="6" t="s">
        <v>63</v>
      </c>
      <c r="D16" s="400">
        <v>0</v>
      </c>
      <c r="E16" s="400">
        <v>0</v>
      </c>
      <c r="F16" s="400">
        <v>585051.55</v>
      </c>
      <c r="G16" s="400">
        <v>530233.08</v>
      </c>
      <c r="H16" s="401">
        <f t="shared" si="6"/>
        <v>0.906301470357612</v>
      </c>
      <c r="I16" s="400">
        <f t="shared" si="2"/>
        <v>530233.08</v>
      </c>
      <c r="J16" s="401"/>
    </row>
    <row r="17" s="341" customFormat="1" ht="24" customHeight="1" spans="1:10">
      <c r="A17" s="398">
        <v>2010108</v>
      </c>
      <c r="B17" s="399">
        <f t="shared" si="4"/>
        <v>7</v>
      </c>
      <c r="C17" s="6" t="s">
        <v>64</v>
      </c>
      <c r="D17" s="400">
        <v>388883.25</v>
      </c>
      <c r="E17" s="400">
        <v>0</v>
      </c>
      <c r="F17" s="400">
        <v>379772</v>
      </c>
      <c r="G17" s="400">
        <v>352669.4</v>
      </c>
      <c r="H17" s="401">
        <f t="shared" si="6"/>
        <v>0.928634549150543</v>
      </c>
      <c r="I17" s="400">
        <f t="shared" si="2"/>
        <v>-36213.85</v>
      </c>
      <c r="J17" s="401">
        <f t="shared" ref="J17:J22" si="7">I17/D17</f>
        <v>-0.0931226788502718</v>
      </c>
    </row>
    <row r="18" s="341" customFormat="1" ht="24" customHeight="1" spans="1:10">
      <c r="A18" s="398">
        <v>2010109</v>
      </c>
      <c r="B18" s="399">
        <f t="shared" si="4"/>
        <v>7</v>
      </c>
      <c r="C18" s="6" t="s">
        <v>65</v>
      </c>
      <c r="D18" s="400">
        <v>0</v>
      </c>
      <c r="E18" s="400">
        <v>0</v>
      </c>
      <c r="F18" s="400">
        <v>4000</v>
      </c>
      <c r="G18" s="400">
        <v>4000</v>
      </c>
      <c r="H18" s="401">
        <f t="shared" si="6"/>
        <v>1</v>
      </c>
      <c r="I18" s="400">
        <f t="shared" si="2"/>
        <v>4000</v>
      </c>
      <c r="J18" s="401"/>
    </row>
    <row r="19" s="341" customFormat="1" ht="24" customHeight="1" spans="1:10">
      <c r="A19" s="398">
        <v>2010150</v>
      </c>
      <c r="B19" s="399">
        <f t="shared" si="4"/>
        <v>7</v>
      </c>
      <c r="C19" s="402" t="s">
        <v>66</v>
      </c>
      <c r="D19" s="400">
        <v>21293.33</v>
      </c>
      <c r="E19" s="400">
        <v>0</v>
      </c>
      <c r="F19" s="400">
        <v>0</v>
      </c>
      <c r="G19" s="400">
        <v>0</v>
      </c>
      <c r="H19" s="401">
        <v>0</v>
      </c>
      <c r="I19" s="400">
        <f t="shared" si="2"/>
        <v>-21293.33</v>
      </c>
      <c r="J19" s="401">
        <f t="shared" si="7"/>
        <v>-1</v>
      </c>
    </row>
    <row r="20" s="341" customFormat="1" ht="24" customHeight="1" spans="1:10">
      <c r="A20" s="398">
        <v>2010199</v>
      </c>
      <c r="B20" s="399">
        <f t="shared" si="4"/>
        <v>7</v>
      </c>
      <c r="C20" s="402" t="s">
        <v>67</v>
      </c>
      <c r="D20" s="400">
        <v>0</v>
      </c>
      <c r="E20" s="400">
        <v>0</v>
      </c>
      <c r="F20" s="400">
        <v>143585.5</v>
      </c>
      <c r="G20" s="400">
        <v>40585.4</v>
      </c>
      <c r="H20" s="401">
        <f t="shared" ref="H20:H22" si="8">G20/F20</f>
        <v>0.282656674942804</v>
      </c>
      <c r="I20" s="400">
        <f t="shared" si="2"/>
        <v>40585.4</v>
      </c>
      <c r="J20" s="401"/>
    </row>
    <row r="21" s="341" customFormat="1" ht="24" customHeight="1" spans="1:10">
      <c r="A21" s="393">
        <v>20102</v>
      </c>
      <c r="B21" s="394">
        <f t="shared" si="4"/>
        <v>5</v>
      </c>
      <c r="C21" s="403" t="s">
        <v>68</v>
      </c>
      <c r="D21" s="396">
        <f t="shared" ref="D21:G21" si="9">SUM(D22:D29)</f>
        <v>2961534.23</v>
      </c>
      <c r="E21" s="396">
        <f t="shared" si="9"/>
        <v>2506238.28</v>
      </c>
      <c r="F21" s="396">
        <f t="shared" si="9"/>
        <v>3423658.28</v>
      </c>
      <c r="G21" s="396">
        <f t="shared" si="9"/>
        <v>2971019.5</v>
      </c>
      <c r="H21" s="397">
        <f t="shared" si="8"/>
        <v>0.867790899972646</v>
      </c>
      <c r="I21" s="396">
        <f t="shared" si="2"/>
        <v>9485.27000000002</v>
      </c>
      <c r="J21" s="397">
        <f t="shared" si="7"/>
        <v>0.0032028230178518</v>
      </c>
    </row>
    <row r="22" s="341" customFormat="1" ht="24" customHeight="1" spans="1:10">
      <c r="A22" s="398">
        <v>2010201</v>
      </c>
      <c r="B22" s="399">
        <f t="shared" si="4"/>
        <v>7</v>
      </c>
      <c r="C22" s="402" t="s">
        <v>57</v>
      </c>
      <c r="D22" s="400">
        <v>2674180.98</v>
      </c>
      <c r="E22" s="400">
        <v>2506238.28</v>
      </c>
      <c r="F22" s="400">
        <v>2555938.28</v>
      </c>
      <c r="G22" s="400">
        <v>2551159.5</v>
      </c>
      <c r="H22" s="401">
        <f t="shared" si="8"/>
        <v>0.998130322614833</v>
      </c>
      <c r="I22" s="400">
        <f t="shared" si="2"/>
        <v>-123021.48</v>
      </c>
      <c r="J22" s="401">
        <f t="shared" si="7"/>
        <v>-0.0460034234481766</v>
      </c>
    </row>
    <row r="23" s="341" customFormat="1" ht="24" customHeight="1" spans="1:10">
      <c r="A23" s="398">
        <v>2010202</v>
      </c>
      <c r="B23" s="399">
        <f t="shared" si="4"/>
        <v>7</v>
      </c>
      <c r="C23" s="402" t="s">
        <v>58</v>
      </c>
      <c r="D23" s="400"/>
      <c r="E23" s="400"/>
      <c r="F23" s="400"/>
      <c r="G23" s="400"/>
      <c r="H23" s="401"/>
      <c r="I23" s="400"/>
      <c r="J23" s="401"/>
    </row>
    <row r="24" s="341" customFormat="1" ht="24" customHeight="1" spans="1:10">
      <c r="A24" s="398">
        <v>2010203</v>
      </c>
      <c r="B24" s="399">
        <f t="shared" si="4"/>
        <v>7</v>
      </c>
      <c r="C24" s="402" t="s">
        <v>59</v>
      </c>
      <c r="D24" s="400">
        <v>0</v>
      </c>
      <c r="E24" s="400">
        <v>0</v>
      </c>
      <c r="F24" s="400">
        <v>13020</v>
      </c>
      <c r="G24" s="400">
        <v>13020</v>
      </c>
      <c r="H24" s="401">
        <f t="shared" ref="H24:H27" si="10">G24/F24</f>
        <v>1</v>
      </c>
      <c r="I24" s="400">
        <f t="shared" ref="I24:I27" si="11">G24-D24</f>
        <v>13020</v>
      </c>
      <c r="J24" s="401"/>
    </row>
    <row r="25" s="341" customFormat="1" ht="24" customHeight="1" spans="1:10">
      <c r="A25" s="398">
        <v>2010204</v>
      </c>
      <c r="B25" s="399">
        <f t="shared" si="4"/>
        <v>7</v>
      </c>
      <c r="C25" s="402" t="s">
        <v>69</v>
      </c>
      <c r="D25" s="400">
        <v>86773.85</v>
      </c>
      <c r="E25" s="400">
        <v>0</v>
      </c>
      <c r="F25" s="400">
        <v>224700</v>
      </c>
      <c r="G25" s="400">
        <v>224124</v>
      </c>
      <c r="H25" s="401">
        <f t="shared" si="10"/>
        <v>0.997436582109479</v>
      </c>
      <c r="I25" s="400">
        <f t="shared" si="11"/>
        <v>137350.15</v>
      </c>
      <c r="J25" s="401">
        <f t="shared" ref="J25:J27" si="12">I25/D25</f>
        <v>1.5828518614767</v>
      </c>
    </row>
    <row r="26" s="341" customFormat="1" ht="24" customHeight="1" spans="1:10">
      <c r="A26" s="398">
        <v>2010205</v>
      </c>
      <c r="B26" s="399">
        <f t="shared" si="4"/>
        <v>7</v>
      </c>
      <c r="C26" s="6" t="s">
        <v>70</v>
      </c>
      <c r="D26" s="400">
        <v>149921.4</v>
      </c>
      <c r="E26" s="400">
        <v>0</v>
      </c>
      <c r="F26" s="400">
        <v>370000</v>
      </c>
      <c r="G26" s="400">
        <v>103440</v>
      </c>
      <c r="H26" s="401">
        <f t="shared" si="10"/>
        <v>0.279567567567568</v>
      </c>
      <c r="I26" s="400">
        <f t="shared" si="11"/>
        <v>-46481.4</v>
      </c>
      <c r="J26" s="401">
        <f t="shared" si="12"/>
        <v>-0.31003846015312</v>
      </c>
    </row>
    <row r="27" s="341" customFormat="1" ht="24" customHeight="1" spans="1:10">
      <c r="A27" s="398">
        <v>2010206</v>
      </c>
      <c r="B27" s="399">
        <f t="shared" si="4"/>
        <v>7</v>
      </c>
      <c r="C27" s="6" t="s">
        <v>71</v>
      </c>
      <c r="D27" s="400">
        <v>50658</v>
      </c>
      <c r="E27" s="400">
        <v>0</v>
      </c>
      <c r="F27" s="400">
        <v>260000</v>
      </c>
      <c r="G27" s="400">
        <v>79276</v>
      </c>
      <c r="H27" s="401">
        <f t="shared" si="10"/>
        <v>0.304907692307692</v>
      </c>
      <c r="I27" s="400">
        <f t="shared" si="11"/>
        <v>28618</v>
      </c>
      <c r="J27" s="401">
        <f t="shared" si="12"/>
        <v>0.564925579375419</v>
      </c>
    </row>
    <row r="28" s="341" customFormat="1" ht="24" customHeight="1" spans="1:10">
      <c r="A28" s="398">
        <v>2010250</v>
      </c>
      <c r="B28" s="399">
        <f t="shared" si="4"/>
        <v>7</v>
      </c>
      <c r="C28" s="6" t="s">
        <v>66</v>
      </c>
      <c r="D28" s="400"/>
      <c r="E28" s="400"/>
      <c r="F28" s="400"/>
      <c r="G28" s="400"/>
      <c r="H28" s="401"/>
      <c r="I28" s="400"/>
      <c r="J28" s="401"/>
    </row>
    <row r="29" s="341" customFormat="1" ht="24" customHeight="1" spans="1:10">
      <c r="A29" s="398">
        <v>2010299</v>
      </c>
      <c r="B29" s="399">
        <f t="shared" si="4"/>
        <v>7</v>
      </c>
      <c r="C29" s="6" t="s">
        <v>72</v>
      </c>
      <c r="D29" s="400"/>
      <c r="E29" s="400"/>
      <c r="F29" s="400"/>
      <c r="G29" s="400"/>
      <c r="H29" s="401"/>
      <c r="I29" s="400"/>
      <c r="J29" s="401"/>
    </row>
    <row r="30" s="341" customFormat="1" ht="24" customHeight="1" spans="1:10">
      <c r="A30" s="393">
        <v>20103</v>
      </c>
      <c r="B30" s="394">
        <f t="shared" si="4"/>
        <v>5</v>
      </c>
      <c r="C30" s="395" t="s">
        <v>73</v>
      </c>
      <c r="D30" s="404">
        <f t="shared" ref="D30:G30" si="13">SUM(D31:D40)</f>
        <v>55686869.77</v>
      </c>
      <c r="E30" s="404">
        <f t="shared" si="13"/>
        <v>38415299.34</v>
      </c>
      <c r="F30" s="404">
        <f t="shared" si="13"/>
        <v>44212469.55</v>
      </c>
      <c r="G30" s="404">
        <f t="shared" si="13"/>
        <v>58322674.63</v>
      </c>
      <c r="H30" s="397">
        <f t="shared" ref="H30:H33" si="14">G30/F30</f>
        <v>1.31914537286913</v>
      </c>
      <c r="I30" s="396">
        <f t="shared" ref="I30:I33" si="15">G30-D30</f>
        <v>2635804.86</v>
      </c>
      <c r="J30" s="397">
        <f t="shared" ref="J30:J33" si="16">I30/D30</f>
        <v>0.0473326094802329</v>
      </c>
    </row>
    <row r="31" s="341" customFormat="1" ht="24" customHeight="1" spans="1:10">
      <c r="A31" s="398">
        <v>2010301</v>
      </c>
      <c r="B31" s="399">
        <f t="shared" si="4"/>
        <v>7</v>
      </c>
      <c r="C31" s="6" t="s">
        <v>57</v>
      </c>
      <c r="D31" s="400">
        <v>33858316.74</v>
      </c>
      <c r="E31" s="400">
        <v>28316774.12</v>
      </c>
      <c r="F31" s="400">
        <v>29976747.34</v>
      </c>
      <c r="G31" s="400">
        <v>35287298.97</v>
      </c>
      <c r="H31" s="401">
        <f t="shared" si="14"/>
        <v>1.17715569904123</v>
      </c>
      <c r="I31" s="400">
        <f t="shared" si="15"/>
        <v>1428982.23</v>
      </c>
      <c r="J31" s="401">
        <f t="shared" si="16"/>
        <v>0.0422047628939511</v>
      </c>
    </row>
    <row r="32" s="341" customFormat="1" ht="24" customHeight="1" spans="1:10">
      <c r="A32" s="398">
        <v>2010302</v>
      </c>
      <c r="B32" s="399">
        <f t="shared" si="4"/>
        <v>7</v>
      </c>
      <c r="C32" s="6" t="s">
        <v>58</v>
      </c>
      <c r="D32" s="400">
        <v>13143139.28</v>
      </c>
      <c r="E32" s="400">
        <v>933100</v>
      </c>
      <c r="F32" s="400">
        <v>3758918.93</v>
      </c>
      <c r="G32" s="400">
        <v>10046934.33</v>
      </c>
      <c r="H32" s="401">
        <f t="shared" si="14"/>
        <v>2.67282548974793</v>
      </c>
      <c r="I32" s="400">
        <f t="shared" si="15"/>
        <v>-3096204.95</v>
      </c>
      <c r="J32" s="401">
        <f t="shared" si="16"/>
        <v>-0.235575754318568</v>
      </c>
    </row>
    <row r="33" s="341" customFormat="1" ht="24" customHeight="1" spans="1:10">
      <c r="A33" s="398">
        <v>2010303</v>
      </c>
      <c r="B33" s="399">
        <f t="shared" si="4"/>
        <v>7</v>
      </c>
      <c r="C33" s="6" t="s">
        <v>59</v>
      </c>
      <c r="D33" s="400">
        <v>6457854.46</v>
      </c>
      <c r="E33" s="400">
        <v>3872019.46</v>
      </c>
      <c r="F33" s="400">
        <v>5366256.74</v>
      </c>
      <c r="G33" s="400">
        <v>8775763.55</v>
      </c>
      <c r="H33" s="401">
        <f t="shared" si="14"/>
        <v>1.63536035922128</v>
      </c>
      <c r="I33" s="400">
        <f t="shared" si="15"/>
        <v>2317909.09</v>
      </c>
      <c r="J33" s="401">
        <f t="shared" si="16"/>
        <v>0.358928666534241</v>
      </c>
    </row>
    <row r="34" s="341" customFormat="1" ht="24" customHeight="1" spans="1:10">
      <c r="A34" s="398">
        <v>2010304</v>
      </c>
      <c r="B34" s="399">
        <f t="shared" si="4"/>
        <v>7</v>
      </c>
      <c r="C34" s="6" t="s">
        <v>74</v>
      </c>
      <c r="D34" s="400"/>
      <c r="E34" s="400"/>
      <c r="F34" s="400"/>
      <c r="G34" s="400"/>
      <c r="H34" s="401"/>
      <c r="I34" s="400"/>
      <c r="J34" s="401"/>
    </row>
    <row r="35" s="341" customFormat="1" ht="24" customHeight="1" spans="1:10">
      <c r="A35" s="398">
        <v>2010305</v>
      </c>
      <c r="B35" s="399">
        <f t="shared" si="4"/>
        <v>7</v>
      </c>
      <c r="C35" s="6" t="s">
        <v>75</v>
      </c>
      <c r="D35" s="400">
        <v>0</v>
      </c>
      <c r="E35" s="400">
        <v>0</v>
      </c>
      <c r="F35" s="400">
        <v>5000</v>
      </c>
      <c r="G35" s="400">
        <v>4476</v>
      </c>
      <c r="H35" s="401">
        <f t="shared" ref="H35:H43" si="17">G35/F35</f>
        <v>0.8952</v>
      </c>
      <c r="I35" s="400">
        <f t="shared" ref="I35:I37" si="18">G35-D35</f>
        <v>4476</v>
      </c>
      <c r="J35" s="401"/>
    </row>
    <row r="36" s="341" customFormat="1" ht="24" customHeight="1" spans="1:10">
      <c r="A36" s="398">
        <v>2010306</v>
      </c>
      <c r="B36" s="399">
        <f t="shared" si="4"/>
        <v>7</v>
      </c>
      <c r="C36" s="6" t="s">
        <v>76</v>
      </c>
      <c r="D36" s="400">
        <v>566672.76</v>
      </c>
      <c r="E36" s="400">
        <v>754006.64</v>
      </c>
      <c r="F36" s="400">
        <v>724441.8</v>
      </c>
      <c r="G36" s="400">
        <v>571147.64</v>
      </c>
      <c r="H36" s="401">
        <f t="shared" si="17"/>
        <v>0.788396859485469</v>
      </c>
      <c r="I36" s="400">
        <f t="shared" si="18"/>
        <v>4474.88</v>
      </c>
      <c r="J36" s="401">
        <f t="shared" ref="J36:J39" si="19">I36/D36</f>
        <v>0.0078967621454047</v>
      </c>
    </row>
    <row r="37" s="341" customFormat="1" ht="24" customHeight="1" spans="1:10">
      <c r="A37" s="398">
        <v>2010308</v>
      </c>
      <c r="B37" s="399">
        <f t="shared" si="4"/>
        <v>7</v>
      </c>
      <c r="C37" s="6" t="s">
        <v>77</v>
      </c>
      <c r="D37" s="400">
        <v>831740.41</v>
      </c>
      <c r="E37" s="400">
        <v>0</v>
      </c>
      <c r="F37" s="400">
        <v>0</v>
      </c>
      <c r="G37" s="400">
        <v>0</v>
      </c>
      <c r="H37" s="401">
        <v>0</v>
      </c>
      <c r="I37" s="400">
        <f t="shared" si="18"/>
        <v>-831740.41</v>
      </c>
      <c r="J37" s="401">
        <f t="shared" si="19"/>
        <v>-1</v>
      </c>
    </row>
    <row r="38" s="341" customFormat="1" ht="24" customHeight="1" spans="1:10">
      <c r="A38" s="398">
        <v>2010309</v>
      </c>
      <c r="B38" s="399">
        <f t="shared" si="4"/>
        <v>7</v>
      </c>
      <c r="C38" s="6" t="s">
        <v>78</v>
      </c>
      <c r="D38" s="400"/>
      <c r="E38" s="400"/>
      <c r="F38" s="400"/>
      <c r="G38" s="400"/>
      <c r="H38" s="401"/>
      <c r="I38" s="400"/>
      <c r="J38" s="401"/>
    </row>
    <row r="39" s="341" customFormat="1" ht="24" customHeight="1" spans="1:10">
      <c r="A39" s="398">
        <v>2010350</v>
      </c>
      <c r="B39" s="399">
        <f t="shared" si="4"/>
        <v>7</v>
      </c>
      <c r="C39" s="6" t="s">
        <v>66</v>
      </c>
      <c r="D39" s="400">
        <v>829146.12</v>
      </c>
      <c r="E39" s="400">
        <v>4539399.12</v>
      </c>
      <c r="F39" s="400">
        <v>4351871.24</v>
      </c>
      <c r="G39" s="400">
        <v>3607820.64</v>
      </c>
      <c r="H39" s="401">
        <f t="shared" si="17"/>
        <v>0.829027432346551</v>
      </c>
      <c r="I39" s="400">
        <f t="shared" ref="I39:I43" si="20">G39-D39</f>
        <v>2778674.52</v>
      </c>
      <c r="J39" s="401">
        <f t="shared" si="19"/>
        <v>3.35124829384717</v>
      </c>
    </row>
    <row r="40" s="341" customFormat="1" ht="24" customHeight="1" spans="1:10">
      <c r="A40" s="398">
        <v>2010399</v>
      </c>
      <c r="B40" s="399">
        <f t="shared" si="4"/>
        <v>7</v>
      </c>
      <c r="C40" s="6" t="s">
        <v>79</v>
      </c>
      <c r="D40" s="400">
        <v>0</v>
      </c>
      <c r="E40" s="400">
        <v>0</v>
      </c>
      <c r="F40" s="400">
        <v>29233.5</v>
      </c>
      <c r="G40" s="400">
        <v>29233.5</v>
      </c>
      <c r="H40" s="401">
        <f t="shared" si="17"/>
        <v>1</v>
      </c>
      <c r="I40" s="400">
        <f t="shared" si="20"/>
        <v>29233.5</v>
      </c>
      <c r="J40" s="401"/>
    </row>
    <row r="41" s="341" customFormat="1" ht="24" customHeight="1" spans="1:10">
      <c r="A41" s="393">
        <v>20104</v>
      </c>
      <c r="B41" s="394">
        <f t="shared" si="4"/>
        <v>5</v>
      </c>
      <c r="C41" s="395" t="s">
        <v>80</v>
      </c>
      <c r="D41" s="396">
        <f t="shared" ref="D41:G41" si="21">SUM(D42:D51)</f>
        <v>2169441.17</v>
      </c>
      <c r="E41" s="396">
        <f t="shared" si="21"/>
        <v>1538733.2</v>
      </c>
      <c r="F41" s="396">
        <f t="shared" si="21"/>
        <v>2041300.97</v>
      </c>
      <c r="G41" s="396">
        <f t="shared" si="21"/>
        <v>2202470.09</v>
      </c>
      <c r="H41" s="397">
        <f t="shared" si="17"/>
        <v>1.07895411914687</v>
      </c>
      <c r="I41" s="396">
        <f t="shared" si="20"/>
        <v>33028.9199999999</v>
      </c>
      <c r="J41" s="397">
        <f t="shared" ref="J41:J43" si="22">I41/D41</f>
        <v>0.0152246211866625</v>
      </c>
    </row>
    <row r="42" s="341" customFormat="1" ht="24" customHeight="1" spans="1:10">
      <c r="A42" s="398">
        <v>2010401</v>
      </c>
      <c r="B42" s="399">
        <f t="shared" si="4"/>
        <v>7</v>
      </c>
      <c r="C42" s="6" t="s">
        <v>57</v>
      </c>
      <c r="D42" s="400">
        <v>1250928.26</v>
      </c>
      <c r="E42" s="400">
        <v>1238733.2</v>
      </c>
      <c r="F42" s="400">
        <v>1548355.42</v>
      </c>
      <c r="G42" s="400">
        <v>1584189.63</v>
      </c>
      <c r="H42" s="401">
        <f t="shared" si="17"/>
        <v>1.02314340075743</v>
      </c>
      <c r="I42" s="400">
        <f t="shared" si="20"/>
        <v>333261.37</v>
      </c>
      <c r="J42" s="401">
        <f t="shared" si="22"/>
        <v>0.266411256869359</v>
      </c>
    </row>
    <row r="43" s="341" customFormat="1" ht="24" customHeight="1" spans="1:10">
      <c r="A43" s="398">
        <v>2010402</v>
      </c>
      <c r="B43" s="399">
        <f t="shared" si="4"/>
        <v>7</v>
      </c>
      <c r="C43" s="6" t="s">
        <v>58</v>
      </c>
      <c r="D43" s="400">
        <v>533178</v>
      </c>
      <c r="E43" s="400"/>
      <c r="F43" s="400">
        <v>292945.55</v>
      </c>
      <c r="G43" s="400">
        <v>232945.55</v>
      </c>
      <c r="H43" s="401">
        <f t="shared" si="17"/>
        <v>0.795183780740141</v>
      </c>
      <c r="I43" s="400">
        <f t="shared" si="20"/>
        <v>-300232.45</v>
      </c>
      <c r="J43" s="401">
        <f t="shared" si="22"/>
        <v>-0.563099846580317</v>
      </c>
    </row>
    <row r="44" s="341" customFormat="1" ht="24" customHeight="1" spans="1:10">
      <c r="A44" s="398">
        <v>2010403</v>
      </c>
      <c r="B44" s="399">
        <f t="shared" si="4"/>
        <v>7</v>
      </c>
      <c r="C44" s="6" t="s">
        <v>59</v>
      </c>
      <c r="D44" s="400"/>
      <c r="E44" s="400"/>
      <c r="F44" s="400"/>
      <c r="G44" s="400"/>
      <c r="H44" s="401"/>
      <c r="I44" s="400"/>
      <c r="J44" s="401"/>
    </row>
    <row r="45" s="341" customFormat="1" ht="24" customHeight="1" spans="1:10">
      <c r="A45" s="398">
        <v>2010404</v>
      </c>
      <c r="B45" s="399">
        <f t="shared" si="4"/>
        <v>7</v>
      </c>
      <c r="C45" s="6" t="s">
        <v>81</v>
      </c>
      <c r="D45" s="400"/>
      <c r="E45" s="400"/>
      <c r="F45" s="400"/>
      <c r="G45" s="400"/>
      <c r="H45" s="401"/>
      <c r="I45" s="400"/>
      <c r="J45" s="401"/>
    </row>
    <row r="46" s="341" customFormat="1" ht="24" customHeight="1" spans="1:10">
      <c r="A46" s="398">
        <v>2010405</v>
      </c>
      <c r="B46" s="399">
        <f t="shared" si="4"/>
        <v>7</v>
      </c>
      <c r="C46" s="6" t="s">
        <v>82</v>
      </c>
      <c r="D46" s="400"/>
      <c r="E46" s="400"/>
      <c r="F46" s="400"/>
      <c r="G46" s="400"/>
      <c r="H46" s="401"/>
      <c r="I46" s="400"/>
      <c r="J46" s="401"/>
    </row>
    <row r="47" s="341" customFormat="1" ht="24" customHeight="1" spans="1:10">
      <c r="A47" s="398">
        <v>2010406</v>
      </c>
      <c r="B47" s="399">
        <f t="shared" si="4"/>
        <v>7</v>
      </c>
      <c r="C47" s="6" t="s">
        <v>83</v>
      </c>
      <c r="D47" s="400"/>
      <c r="E47" s="400"/>
      <c r="F47" s="400"/>
      <c r="G47" s="400"/>
      <c r="H47" s="401"/>
      <c r="I47" s="400"/>
      <c r="J47" s="401"/>
    </row>
    <row r="48" s="341" customFormat="1" ht="24" customHeight="1" spans="1:10">
      <c r="A48" s="398">
        <v>2010407</v>
      </c>
      <c r="B48" s="399">
        <f t="shared" si="4"/>
        <v>7</v>
      </c>
      <c r="C48" s="6" t="s">
        <v>84</v>
      </c>
      <c r="D48" s="400"/>
      <c r="E48" s="400"/>
      <c r="F48" s="400"/>
      <c r="G48" s="400"/>
      <c r="H48" s="401"/>
      <c r="I48" s="400"/>
      <c r="J48" s="401"/>
    </row>
    <row r="49" s="341" customFormat="1" ht="24" customHeight="1" spans="1:10">
      <c r="A49" s="398">
        <v>2010408</v>
      </c>
      <c r="B49" s="399">
        <f t="shared" si="4"/>
        <v>7</v>
      </c>
      <c r="C49" s="6" t="s">
        <v>85</v>
      </c>
      <c r="D49" s="400"/>
      <c r="E49" s="400"/>
      <c r="F49" s="400"/>
      <c r="G49" s="400"/>
      <c r="H49" s="401"/>
      <c r="I49" s="400"/>
      <c r="J49" s="401"/>
    </row>
    <row r="50" s="341" customFormat="1" ht="24" customHeight="1" spans="1:10">
      <c r="A50" s="398">
        <v>2010450</v>
      </c>
      <c r="B50" s="399">
        <f t="shared" si="4"/>
        <v>7</v>
      </c>
      <c r="C50" s="6" t="s">
        <v>66</v>
      </c>
      <c r="D50" s="400"/>
      <c r="E50" s="400"/>
      <c r="F50" s="400"/>
      <c r="G50" s="400"/>
      <c r="H50" s="401"/>
      <c r="I50" s="400"/>
      <c r="J50" s="401"/>
    </row>
    <row r="51" s="341" customFormat="1" ht="24" customHeight="1" spans="1:10">
      <c r="A51" s="398">
        <v>2010499</v>
      </c>
      <c r="B51" s="399">
        <f t="shared" si="4"/>
        <v>7</v>
      </c>
      <c r="C51" s="6" t="s">
        <v>86</v>
      </c>
      <c r="D51" s="400">
        <v>385334.91</v>
      </c>
      <c r="E51" s="400">
        <v>300000</v>
      </c>
      <c r="F51" s="400">
        <v>200000</v>
      </c>
      <c r="G51" s="400">
        <v>385334.91</v>
      </c>
      <c r="H51" s="401">
        <f t="shared" ref="H51:H54" si="23">G51/F51</f>
        <v>1.92667455</v>
      </c>
      <c r="I51" s="400">
        <f t="shared" ref="I51:I54" si="24">G51-D51</f>
        <v>0</v>
      </c>
      <c r="J51" s="401">
        <f t="shared" ref="J51:J53" si="25">I51/D51</f>
        <v>0</v>
      </c>
    </row>
    <row r="52" s="341" customFormat="1" ht="24" customHeight="1" spans="1:10">
      <c r="A52" s="393">
        <v>20105</v>
      </c>
      <c r="B52" s="394">
        <f t="shared" si="4"/>
        <v>5</v>
      </c>
      <c r="C52" s="395" t="s">
        <v>87</v>
      </c>
      <c r="D52" s="396">
        <f t="shared" ref="D52:G52" si="26">SUM(D53:D62)</f>
        <v>1734071.48</v>
      </c>
      <c r="E52" s="396">
        <f t="shared" si="26"/>
        <v>1568836.74</v>
      </c>
      <c r="F52" s="396">
        <f t="shared" si="26"/>
        <v>2956057.34</v>
      </c>
      <c r="G52" s="396">
        <f t="shared" si="26"/>
        <v>2991900.58</v>
      </c>
      <c r="H52" s="397">
        <f t="shared" si="23"/>
        <v>1.01212535342768</v>
      </c>
      <c r="I52" s="396">
        <f t="shared" si="24"/>
        <v>1257829.1</v>
      </c>
      <c r="J52" s="397">
        <f t="shared" si="25"/>
        <v>0.72536173653003</v>
      </c>
    </row>
    <row r="53" s="341" customFormat="1" ht="24" customHeight="1" spans="1:10">
      <c r="A53" s="398">
        <v>2010501</v>
      </c>
      <c r="B53" s="399">
        <f t="shared" si="4"/>
        <v>7</v>
      </c>
      <c r="C53" s="6" t="s">
        <v>57</v>
      </c>
      <c r="D53" s="400">
        <v>827122.32</v>
      </c>
      <c r="E53" s="400">
        <v>1076499.4</v>
      </c>
      <c r="F53" s="400">
        <v>1103167.4</v>
      </c>
      <c r="G53" s="400">
        <v>1886474.72</v>
      </c>
      <c r="H53" s="401">
        <f t="shared" si="23"/>
        <v>1.71005299830289</v>
      </c>
      <c r="I53" s="400">
        <f t="shared" si="24"/>
        <v>1059352.4</v>
      </c>
      <c r="J53" s="401">
        <f t="shared" si="25"/>
        <v>1.28076872596063</v>
      </c>
    </row>
    <row r="54" s="341" customFormat="1" ht="24" customHeight="1" spans="1:10">
      <c r="A54" s="398">
        <v>2010502</v>
      </c>
      <c r="B54" s="399">
        <f t="shared" si="4"/>
        <v>7</v>
      </c>
      <c r="C54" s="6" t="s">
        <v>58</v>
      </c>
      <c r="D54" s="400">
        <v>0</v>
      </c>
      <c r="E54" s="400">
        <v>0</v>
      </c>
      <c r="F54" s="400">
        <v>67200</v>
      </c>
      <c r="G54" s="400">
        <v>67200</v>
      </c>
      <c r="H54" s="401">
        <f t="shared" si="23"/>
        <v>1</v>
      </c>
      <c r="I54" s="400">
        <f t="shared" si="24"/>
        <v>67200</v>
      </c>
      <c r="J54" s="401"/>
    </row>
    <row r="55" s="341" customFormat="1" ht="24" customHeight="1" spans="1:10">
      <c r="A55" s="398">
        <v>2010503</v>
      </c>
      <c r="B55" s="399">
        <f t="shared" si="4"/>
        <v>7</v>
      </c>
      <c r="C55" s="6" t="s">
        <v>59</v>
      </c>
      <c r="D55" s="400"/>
      <c r="E55" s="400"/>
      <c r="F55" s="400"/>
      <c r="G55" s="400"/>
      <c r="H55" s="401"/>
      <c r="I55" s="400"/>
      <c r="J55" s="401"/>
    </row>
    <row r="56" s="341" customFormat="1" ht="24" customHeight="1" spans="1:10">
      <c r="A56" s="398">
        <v>2010504</v>
      </c>
      <c r="B56" s="399">
        <f t="shared" si="4"/>
        <v>7</v>
      </c>
      <c r="C56" s="6" t="s">
        <v>88</v>
      </c>
      <c r="D56" s="400"/>
      <c r="E56" s="400"/>
      <c r="F56" s="400"/>
      <c r="G56" s="400"/>
      <c r="H56" s="401"/>
      <c r="I56" s="400"/>
      <c r="J56" s="401"/>
    </row>
    <row r="57" s="341" customFormat="1" ht="24" customHeight="1" spans="1:10">
      <c r="A57" s="398">
        <v>2010505</v>
      </c>
      <c r="B57" s="399">
        <f t="shared" si="4"/>
        <v>7</v>
      </c>
      <c r="C57" s="6" t="s">
        <v>89</v>
      </c>
      <c r="D57" s="400"/>
      <c r="E57" s="400"/>
      <c r="F57" s="400"/>
      <c r="G57" s="400"/>
      <c r="H57" s="401"/>
      <c r="I57" s="400"/>
      <c r="J57" s="401"/>
    </row>
    <row r="58" s="341" customFormat="1" ht="24" customHeight="1" spans="1:10">
      <c r="A58" s="398">
        <v>2010506</v>
      </c>
      <c r="B58" s="399">
        <f t="shared" si="4"/>
        <v>7</v>
      </c>
      <c r="C58" s="6" t="s">
        <v>90</v>
      </c>
      <c r="D58" s="400">
        <v>56236</v>
      </c>
      <c r="E58" s="400">
        <v>0</v>
      </c>
      <c r="F58" s="400">
        <v>173700</v>
      </c>
      <c r="G58" s="400">
        <v>157000</v>
      </c>
      <c r="H58" s="401">
        <f t="shared" ref="H58:H60" si="27">G58/F58</f>
        <v>0.903857225100748</v>
      </c>
      <c r="I58" s="400">
        <f t="shared" ref="I58:I60" si="28">G58-D58</f>
        <v>100764</v>
      </c>
      <c r="J58" s="401">
        <f t="shared" ref="J58:J60" si="29">I58/D58</f>
        <v>1.79180596059464</v>
      </c>
    </row>
    <row r="59" s="341" customFormat="1" ht="24" customHeight="1" spans="1:10">
      <c r="A59" s="398">
        <v>2010507</v>
      </c>
      <c r="B59" s="399">
        <f t="shared" si="4"/>
        <v>7</v>
      </c>
      <c r="C59" s="6" t="s">
        <v>91</v>
      </c>
      <c r="D59" s="400">
        <v>714303.16</v>
      </c>
      <c r="E59" s="400">
        <v>492337.34</v>
      </c>
      <c r="F59" s="400">
        <v>1239520.34</v>
      </c>
      <c r="G59" s="400">
        <v>743755.86</v>
      </c>
      <c r="H59" s="401">
        <f t="shared" si="27"/>
        <v>0.600035220075533</v>
      </c>
      <c r="I59" s="400">
        <f t="shared" si="28"/>
        <v>29452.7</v>
      </c>
      <c r="J59" s="401">
        <f t="shared" si="29"/>
        <v>0.0412327729307539</v>
      </c>
    </row>
    <row r="60" s="341" customFormat="1" ht="24" customHeight="1" spans="1:10">
      <c r="A60" s="398">
        <v>2010508</v>
      </c>
      <c r="B60" s="399">
        <f t="shared" si="4"/>
        <v>7</v>
      </c>
      <c r="C60" s="6" t="s">
        <v>92</v>
      </c>
      <c r="D60" s="400">
        <v>136410</v>
      </c>
      <c r="E60" s="400">
        <v>0</v>
      </c>
      <c r="F60" s="400">
        <v>137470</v>
      </c>
      <c r="G60" s="400">
        <v>137470</v>
      </c>
      <c r="H60" s="401">
        <f t="shared" si="27"/>
        <v>1</v>
      </c>
      <c r="I60" s="400">
        <f t="shared" si="28"/>
        <v>1060</v>
      </c>
      <c r="J60" s="401">
        <f t="shared" si="29"/>
        <v>0.00777069129829191</v>
      </c>
    </row>
    <row r="61" s="341" customFormat="1" ht="24" customHeight="1" spans="1:10">
      <c r="A61" s="398">
        <v>2010550</v>
      </c>
      <c r="B61" s="399">
        <f t="shared" si="4"/>
        <v>7</v>
      </c>
      <c r="C61" s="6" t="s">
        <v>66</v>
      </c>
      <c r="D61" s="400"/>
      <c r="E61" s="400"/>
      <c r="F61" s="400"/>
      <c r="G61" s="400"/>
      <c r="H61" s="401"/>
      <c r="I61" s="400"/>
      <c r="J61" s="401"/>
    </row>
    <row r="62" s="341" customFormat="1" ht="24" customHeight="1" spans="1:10">
      <c r="A62" s="398">
        <v>2010599</v>
      </c>
      <c r="B62" s="399">
        <f t="shared" si="4"/>
        <v>7</v>
      </c>
      <c r="C62" s="6" t="s">
        <v>93</v>
      </c>
      <c r="D62" s="400">
        <v>0</v>
      </c>
      <c r="E62" s="400">
        <v>0</v>
      </c>
      <c r="F62" s="400">
        <v>234999.6</v>
      </c>
      <c r="G62" s="400">
        <v>0</v>
      </c>
      <c r="H62" s="401">
        <f t="shared" ref="H62:H65" si="30">G62/F62</f>
        <v>0</v>
      </c>
      <c r="I62" s="400">
        <f t="shared" ref="I62:I65" si="31">G62-D62</f>
        <v>0</v>
      </c>
      <c r="J62" s="401"/>
    </row>
    <row r="63" s="341" customFormat="1" ht="24" customHeight="1" spans="1:10">
      <c r="A63" s="393">
        <v>20106</v>
      </c>
      <c r="B63" s="394">
        <f t="shared" si="4"/>
        <v>5</v>
      </c>
      <c r="C63" s="395" t="s">
        <v>94</v>
      </c>
      <c r="D63" s="396">
        <f t="shared" ref="D63:G63" si="32">SUM(D64:D73)</f>
        <v>4649229.33</v>
      </c>
      <c r="E63" s="396">
        <f t="shared" si="32"/>
        <v>5737422.59</v>
      </c>
      <c r="F63" s="396">
        <f t="shared" si="32"/>
        <v>7642793.85</v>
      </c>
      <c r="G63" s="396">
        <f t="shared" si="32"/>
        <v>7622287.59</v>
      </c>
      <c r="H63" s="397">
        <f t="shared" si="30"/>
        <v>0.997316915724477</v>
      </c>
      <c r="I63" s="396">
        <f t="shared" si="31"/>
        <v>2973058.26</v>
      </c>
      <c r="J63" s="397">
        <f t="shared" ref="J63:J65" si="33">I63/D63</f>
        <v>0.639473351167214</v>
      </c>
    </row>
    <row r="64" s="341" customFormat="1" ht="24" customHeight="1" spans="1:10">
      <c r="A64" s="398">
        <v>2010601</v>
      </c>
      <c r="B64" s="399">
        <f t="shared" si="4"/>
        <v>7</v>
      </c>
      <c r="C64" s="6" t="s">
        <v>57</v>
      </c>
      <c r="D64" s="400">
        <v>3924618.05</v>
      </c>
      <c r="E64" s="400">
        <v>5737422.59</v>
      </c>
      <c r="F64" s="400">
        <v>6202103</v>
      </c>
      <c r="G64" s="400">
        <v>6366751.59</v>
      </c>
      <c r="H64" s="401">
        <f t="shared" si="30"/>
        <v>1.02654721954795</v>
      </c>
      <c r="I64" s="400">
        <f t="shared" si="31"/>
        <v>2442133.54</v>
      </c>
      <c r="J64" s="401">
        <f t="shared" si="33"/>
        <v>0.622260181471672</v>
      </c>
    </row>
    <row r="65" s="341" customFormat="1" ht="24" customHeight="1" spans="1:10">
      <c r="A65" s="398">
        <v>2010602</v>
      </c>
      <c r="B65" s="399">
        <f t="shared" si="4"/>
        <v>7</v>
      </c>
      <c r="C65" s="6" t="s">
        <v>58</v>
      </c>
      <c r="D65" s="400">
        <v>162454</v>
      </c>
      <c r="E65" s="400">
        <v>0</v>
      </c>
      <c r="F65" s="400">
        <v>1173350</v>
      </c>
      <c r="G65" s="400">
        <v>988195.15</v>
      </c>
      <c r="H65" s="401">
        <f t="shared" si="30"/>
        <v>0.842199812502663</v>
      </c>
      <c r="I65" s="400">
        <f t="shared" si="31"/>
        <v>825741.15</v>
      </c>
      <c r="J65" s="401">
        <f t="shared" si="33"/>
        <v>5.08292285816293</v>
      </c>
    </row>
    <row r="66" s="341" customFormat="1" ht="24" customHeight="1" spans="1:10">
      <c r="A66" s="398">
        <v>2010603</v>
      </c>
      <c r="B66" s="399">
        <f t="shared" si="4"/>
        <v>7</v>
      </c>
      <c r="C66" s="6" t="s">
        <v>59</v>
      </c>
      <c r="D66" s="400"/>
      <c r="E66" s="400"/>
      <c r="F66" s="400"/>
      <c r="G66" s="400"/>
      <c r="H66" s="401"/>
      <c r="I66" s="400"/>
      <c r="J66" s="401"/>
    </row>
    <row r="67" s="341" customFormat="1" ht="24" customHeight="1" spans="1:10">
      <c r="A67" s="398">
        <v>2010604</v>
      </c>
      <c r="B67" s="399">
        <f t="shared" si="4"/>
        <v>7</v>
      </c>
      <c r="C67" s="6" t="s">
        <v>95</v>
      </c>
      <c r="D67" s="400"/>
      <c r="E67" s="400"/>
      <c r="F67" s="400"/>
      <c r="G67" s="400"/>
      <c r="H67" s="401"/>
      <c r="I67" s="400"/>
      <c r="J67" s="401"/>
    </row>
    <row r="68" s="341" customFormat="1" ht="24" customHeight="1" spans="1:10">
      <c r="A68" s="398">
        <v>2010605</v>
      </c>
      <c r="B68" s="399">
        <f t="shared" si="4"/>
        <v>7</v>
      </c>
      <c r="C68" s="6" t="s">
        <v>96</v>
      </c>
      <c r="D68" s="400">
        <v>9199.28</v>
      </c>
      <c r="E68" s="400">
        <v>0</v>
      </c>
      <c r="F68" s="400">
        <v>23351</v>
      </c>
      <c r="G68" s="400">
        <v>23351</v>
      </c>
      <c r="H68" s="401">
        <f>G68/F68</f>
        <v>1</v>
      </c>
      <c r="I68" s="400">
        <f t="shared" ref="I68:I71" si="34">G68-D68</f>
        <v>14151.72</v>
      </c>
      <c r="J68" s="401">
        <f t="shared" ref="J68:J71" si="35">I68/D68</f>
        <v>1.53835082745606</v>
      </c>
    </row>
    <row r="69" s="341" customFormat="1" ht="24" customHeight="1" spans="1:10">
      <c r="A69" s="398">
        <v>2010606</v>
      </c>
      <c r="B69" s="399">
        <f t="shared" si="4"/>
        <v>7</v>
      </c>
      <c r="C69" s="6" t="s">
        <v>97</v>
      </c>
      <c r="D69" s="400"/>
      <c r="E69" s="400"/>
      <c r="F69" s="400"/>
      <c r="G69" s="400"/>
      <c r="H69" s="401"/>
      <c r="I69" s="400"/>
      <c r="J69" s="401"/>
    </row>
    <row r="70" s="341" customFormat="1" ht="24" customHeight="1" spans="1:10">
      <c r="A70" s="398">
        <v>2010607</v>
      </c>
      <c r="B70" s="399">
        <f t="shared" si="4"/>
        <v>7</v>
      </c>
      <c r="C70" s="6" t="s">
        <v>98</v>
      </c>
      <c r="D70" s="400">
        <v>131000</v>
      </c>
      <c r="E70" s="400">
        <v>0</v>
      </c>
      <c r="F70" s="400">
        <v>243989.85</v>
      </c>
      <c r="G70" s="400">
        <v>243989.85</v>
      </c>
      <c r="H70" s="401">
        <f>G70/F70</f>
        <v>1</v>
      </c>
      <c r="I70" s="400">
        <f t="shared" si="34"/>
        <v>112989.85</v>
      </c>
      <c r="J70" s="401">
        <f t="shared" si="35"/>
        <v>0.862517938931298</v>
      </c>
    </row>
    <row r="71" s="341" customFormat="1" ht="24" customHeight="1" spans="1:10">
      <c r="A71" s="398">
        <v>2010608</v>
      </c>
      <c r="B71" s="399">
        <f t="shared" si="4"/>
        <v>7</v>
      </c>
      <c r="C71" s="6" t="s">
        <v>99</v>
      </c>
      <c r="D71" s="400">
        <v>421958</v>
      </c>
      <c r="E71" s="400">
        <v>0</v>
      </c>
      <c r="F71" s="400">
        <v>0</v>
      </c>
      <c r="G71" s="400">
        <v>0</v>
      </c>
      <c r="H71" s="401">
        <v>0</v>
      </c>
      <c r="I71" s="400">
        <f t="shared" si="34"/>
        <v>-421958</v>
      </c>
      <c r="J71" s="401">
        <f t="shared" si="35"/>
        <v>-1</v>
      </c>
    </row>
    <row r="72" s="341" customFormat="1" ht="24" customHeight="1" spans="1:10">
      <c r="A72" s="398">
        <v>2010650</v>
      </c>
      <c r="B72" s="399">
        <f t="shared" ref="B72:B135" si="36">LEN(A72)</f>
        <v>7</v>
      </c>
      <c r="C72" s="6" t="s">
        <v>66</v>
      </c>
      <c r="D72" s="400"/>
      <c r="E72" s="400"/>
      <c r="F72" s="400"/>
      <c r="G72" s="400"/>
      <c r="H72" s="401"/>
      <c r="I72" s="400"/>
      <c r="J72" s="401"/>
    </row>
    <row r="73" s="341" customFormat="1" ht="24" customHeight="1" spans="1:10">
      <c r="A73" s="398">
        <v>2010699</v>
      </c>
      <c r="B73" s="399">
        <f t="shared" si="36"/>
        <v>7</v>
      </c>
      <c r="C73" s="6" t="s">
        <v>100</v>
      </c>
      <c r="D73" s="400"/>
      <c r="E73" s="400"/>
      <c r="F73" s="400"/>
      <c r="G73" s="400"/>
      <c r="H73" s="401"/>
      <c r="I73" s="400"/>
      <c r="J73" s="401"/>
    </row>
    <row r="74" s="341" customFormat="1" ht="24" customHeight="1" spans="1:10">
      <c r="A74" s="393">
        <v>20107</v>
      </c>
      <c r="B74" s="394">
        <f t="shared" si="36"/>
        <v>5</v>
      </c>
      <c r="C74" s="395" t="s">
        <v>101</v>
      </c>
      <c r="D74" s="396">
        <f t="shared" ref="D74:G74" si="37">SUM(D75:D81)</f>
        <v>1549.8</v>
      </c>
      <c r="E74" s="396">
        <f t="shared" si="37"/>
        <v>0</v>
      </c>
      <c r="F74" s="396">
        <f t="shared" si="37"/>
        <v>0</v>
      </c>
      <c r="G74" s="396">
        <f t="shared" si="37"/>
        <v>14120087.82</v>
      </c>
      <c r="H74" s="397"/>
      <c r="I74" s="396">
        <f>G74-D74</f>
        <v>14118538.02</v>
      </c>
      <c r="J74" s="397">
        <f>I74/D74</f>
        <v>9109.90967866821</v>
      </c>
    </row>
    <row r="75" s="341" customFormat="1" ht="24" customHeight="1" spans="1:10">
      <c r="A75" s="398">
        <v>2010701</v>
      </c>
      <c r="B75" s="399">
        <f t="shared" si="36"/>
        <v>7</v>
      </c>
      <c r="C75" s="6" t="s">
        <v>57</v>
      </c>
      <c r="D75" s="400">
        <v>1549.8</v>
      </c>
      <c r="E75" s="400">
        <v>0</v>
      </c>
      <c r="F75" s="400">
        <v>0</v>
      </c>
      <c r="G75" s="400">
        <v>0</v>
      </c>
      <c r="H75" s="401"/>
      <c r="I75" s="400">
        <f>G75-D75</f>
        <v>-1549.8</v>
      </c>
      <c r="J75" s="401">
        <f>I75/D75</f>
        <v>-1</v>
      </c>
    </row>
    <row r="76" s="341" customFormat="1" ht="24" customHeight="1" spans="1:10">
      <c r="A76" s="398">
        <v>2010702</v>
      </c>
      <c r="B76" s="399">
        <f t="shared" si="36"/>
        <v>7</v>
      </c>
      <c r="C76" s="6" t="s">
        <v>58</v>
      </c>
      <c r="D76" s="400"/>
      <c r="E76" s="400"/>
      <c r="F76" s="400"/>
      <c r="G76" s="400"/>
      <c r="H76" s="401"/>
      <c r="I76" s="400"/>
      <c r="J76" s="401"/>
    </row>
    <row r="77" s="341" customFormat="1" ht="24" customHeight="1" spans="1:10">
      <c r="A77" s="398">
        <v>2010703</v>
      </c>
      <c r="B77" s="399">
        <f t="shared" si="36"/>
        <v>7</v>
      </c>
      <c r="C77" s="6" t="s">
        <v>59</v>
      </c>
      <c r="D77" s="400"/>
      <c r="E77" s="400"/>
      <c r="F77" s="400"/>
      <c r="G77" s="400"/>
      <c r="H77" s="401"/>
      <c r="I77" s="400"/>
      <c r="J77" s="401"/>
    </row>
    <row r="78" s="341" customFormat="1" ht="24" customHeight="1" spans="1:10">
      <c r="A78" s="398">
        <v>2010709</v>
      </c>
      <c r="B78" s="399">
        <f t="shared" si="36"/>
        <v>7</v>
      </c>
      <c r="C78" s="6" t="s">
        <v>98</v>
      </c>
      <c r="D78" s="400"/>
      <c r="E78" s="400"/>
      <c r="F78" s="400"/>
      <c r="G78" s="400"/>
      <c r="H78" s="401"/>
      <c r="I78" s="400"/>
      <c r="J78" s="401"/>
    </row>
    <row r="79" s="341" customFormat="1" ht="24" customHeight="1" spans="1:10">
      <c r="A79" s="398">
        <v>2010710</v>
      </c>
      <c r="B79" s="399">
        <f t="shared" si="36"/>
        <v>7</v>
      </c>
      <c r="C79" s="6" t="s">
        <v>102</v>
      </c>
      <c r="D79" s="400"/>
      <c r="E79" s="400"/>
      <c r="F79" s="400"/>
      <c r="G79" s="400"/>
      <c r="H79" s="401"/>
      <c r="I79" s="400"/>
      <c r="J79" s="401"/>
    </row>
    <row r="80" s="341" customFormat="1" ht="24" customHeight="1" spans="1:10">
      <c r="A80" s="398">
        <v>2010750</v>
      </c>
      <c r="B80" s="399">
        <f t="shared" si="36"/>
        <v>7</v>
      </c>
      <c r="C80" s="6" t="s">
        <v>66</v>
      </c>
      <c r="D80" s="400"/>
      <c r="E80" s="400"/>
      <c r="F80" s="400"/>
      <c r="G80" s="400"/>
      <c r="H80" s="401"/>
      <c r="I80" s="400"/>
      <c r="J80" s="401"/>
    </row>
    <row r="81" s="341" customFormat="1" ht="24" customHeight="1" spans="1:10">
      <c r="A81" s="398">
        <v>2010799</v>
      </c>
      <c r="B81" s="399">
        <f t="shared" si="36"/>
        <v>7</v>
      </c>
      <c r="C81" s="6" t="s">
        <v>103</v>
      </c>
      <c r="D81" s="400">
        <v>0</v>
      </c>
      <c r="E81" s="400">
        <v>0</v>
      </c>
      <c r="F81" s="400">
        <v>0</v>
      </c>
      <c r="G81" s="400">
        <v>14120087.82</v>
      </c>
      <c r="H81" s="401">
        <v>0</v>
      </c>
      <c r="I81" s="400">
        <f t="shared" ref="I81:I83" si="38">G81-D81</f>
        <v>14120087.82</v>
      </c>
      <c r="J81" s="401"/>
    </row>
    <row r="82" s="341" customFormat="1" ht="24" customHeight="1" spans="1:10">
      <c r="A82" s="393">
        <v>20108</v>
      </c>
      <c r="B82" s="394">
        <f t="shared" si="36"/>
        <v>5</v>
      </c>
      <c r="C82" s="395" t="s">
        <v>104</v>
      </c>
      <c r="D82" s="396">
        <f t="shared" ref="D82:G82" si="39">SUM(D83:D90)</f>
        <v>1106092.41</v>
      </c>
      <c r="E82" s="396">
        <f t="shared" si="39"/>
        <v>1107457.8</v>
      </c>
      <c r="F82" s="396">
        <f t="shared" si="39"/>
        <v>1177343.8</v>
      </c>
      <c r="G82" s="396">
        <f t="shared" si="39"/>
        <v>1288354.75</v>
      </c>
      <c r="H82" s="397">
        <f t="shared" ref="H82:H86" si="40">G82/F82</f>
        <v>1.09428932313569</v>
      </c>
      <c r="I82" s="396">
        <f t="shared" si="38"/>
        <v>182262.34</v>
      </c>
      <c r="J82" s="397">
        <f t="shared" ref="J82:J86" si="41">I82/D82</f>
        <v>0.16478039117907</v>
      </c>
    </row>
    <row r="83" s="341" customFormat="1" ht="24" customHeight="1" spans="1:10">
      <c r="A83" s="398">
        <v>2010801</v>
      </c>
      <c r="B83" s="399">
        <f t="shared" si="36"/>
        <v>7</v>
      </c>
      <c r="C83" s="6" t="s">
        <v>57</v>
      </c>
      <c r="D83" s="400">
        <v>1017234.41</v>
      </c>
      <c r="E83" s="400">
        <v>1107457.8</v>
      </c>
      <c r="F83" s="400">
        <v>1133293.8</v>
      </c>
      <c r="G83" s="400">
        <v>1264433.75</v>
      </c>
      <c r="H83" s="401">
        <f t="shared" si="40"/>
        <v>1.11571575702611</v>
      </c>
      <c r="I83" s="400">
        <f t="shared" si="38"/>
        <v>247199.34</v>
      </c>
      <c r="J83" s="401">
        <f t="shared" si="41"/>
        <v>0.243011185592906</v>
      </c>
    </row>
    <row r="84" s="341" customFormat="1" ht="24" customHeight="1" spans="1:10">
      <c r="A84" s="398">
        <v>2010802</v>
      </c>
      <c r="B84" s="399">
        <f t="shared" si="36"/>
        <v>7</v>
      </c>
      <c r="C84" s="6" t="s">
        <v>58</v>
      </c>
      <c r="D84" s="400"/>
      <c r="E84" s="400"/>
      <c r="F84" s="400"/>
      <c r="G84" s="400"/>
      <c r="H84" s="401"/>
      <c r="I84" s="400"/>
      <c r="J84" s="401"/>
    </row>
    <row r="85" s="341" customFormat="1" ht="24" customHeight="1" spans="1:10">
      <c r="A85" s="398">
        <v>2010803</v>
      </c>
      <c r="B85" s="399">
        <f t="shared" si="36"/>
        <v>7</v>
      </c>
      <c r="C85" s="6" t="s">
        <v>59</v>
      </c>
      <c r="D85" s="400"/>
      <c r="E85" s="400"/>
      <c r="F85" s="400"/>
      <c r="G85" s="400"/>
      <c r="H85" s="401"/>
      <c r="I85" s="400"/>
      <c r="J85" s="401"/>
    </row>
    <row r="86" s="341" customFormat="1" ht="24" customHeight="1" spans="1:10">
      <c r="A86" s="398">
        <v>2010804</v>
      </c>
      <c r="B86" s="399">
        <f t="shared" si="36"/>
        <v>7</v>
      </c>
      <c r="C86" s="6" t="s">
        <v>105</v>
      </c>
      <c r="D86" s="400">
        <v>66100</v>
      </c>
      <c r="E86" s="400"/>
      <c r="F86" s="400">
        <v>4450</v>
      </c>
      <c r="G86" s="400">
        <v>4340</v>
      </c>
      <c r="H86" s="401">
        <f t="shared" si="40"/>
        <v>0.975280898876404</v>
      </c>
      <c r="I86" s="400">
        <f t="shared" ref="I86:I90" si="42">G86-D86</f>
        <v>-61760</v>
      </c>
      <c r="J86" s="401">
        <f t="shared" si="41"/>
        <v>-0.934341906202723</v>
      </c>
    </row>
    <row r="87" s="341" customFormat="1" ht="24" customHeight="1" spans="1:10">
      <c r="A87" s="398">
        <v>2010805</v>
      </c>
      <c r="B87" s="399">
        <f t="shared" si="36"/>
        <v>7</v>
      </c>
      <c r="C87" s="6" t="s">
        <v>106</v>
      </c>
      <c r="D87" s="400"/>
      <c r="E87" s="400"/>
      <c r="F87" s="400"/>
      <c r="G87" s="400"/>
      <c r="H87" s="401"/>
      <c r="I87" s="400"/>
      <c r="J87" s="401"/>
    </row>
    <row r="88" s="341" customFormat="1" ht="24" customHeight="1" spans="1:10">
      <c r="A88" s="398">
        <v>2010806</v>
      </c>
      <c r="B88" s="399">
        <f t="shared" si="36"/>
        <v>7</v>
      </c>
      <c r="C88" s="6" t="s">
        <v>98</v>
      </c>
      <c r="D88" s="400">
        <v>22758</v>
      </c>
      <c r="E88" s="400"/>
      <c r="F88" s="400">
        <v>19600</v>
      </c>
      <c r="G88" s="400">
        <v>19581</v>
      </c>
      <c r="H88" s="401">
        <f>G88/F88</f>
        <v>0.999030612244898</v>
      </c>
      <c r="I88" s="400">
        <f t="shared" si="42"/>
        <v>-3177</v>
      </c>
      <c r="J88" s="401">
        <f>I88/D88</f>
        <v>-0.139599261798049</v>
      </c>
    </row>
    <row r="89" s="341" customFormat="1" ht="24" customHeight="1" spans="1:10">
      <c r="A89" s="398">
        <v>2010850</v>
      </c>
      <c r="B89" s="399">
        <f t="shared" si="36"/>
        <v>7</v>
      </c>
      <c r="C89" s="6" t="s">
        <v>66</v>
      </c>
      <c r="D89" s="400"/>
      <c r="E89" s="400"/>
      <c r="F89" s="400"/>
      <c r="G89" s="400"/>
      <c r="H89" s="401"/>
      <c r="I89" s="400"/>
      <c r="J89" s="401"/>
    </row>
    <row r="90" s="341" customFormat="1" ht="24" customHeight="1" spans="1:10">
      <c r="A90" s="398">
        <v>2010899</v>
      </c>
      <c r="B90" s="399">
        <f t="shared" si="36"/>
        <v>7</v>
      </c>
      <c r="C90" s="6" t="s">
        <v>107</v>
      </c>
      <c r="D90" s="400"/>
      <c r="E90" s="400"/>
      <c r="F90" s="400">
        <v>20000</v>
      </c>
      <c r="G90" s="400"/>
      <c r="H90" s="401"/>
      <c r="I90" s="400">
        <f t="shared" si="42"/>
        <v>0</v>
      </c>
      <c r="J90" s="401"/>
    </row>
    <row r="91" s="341" customFormat="1" ht="24" customHeight="1" spans="1:10">
      <c r="A91" s="393">
        <v>20109</v>
      </c>
      <c r="B91" s="394">
        <f t="shared" si="36"/>
        <v>5</v>
      </c>
      <c r="C91" s="395" t="s">
        <v>108</v>
      </c>
      <c r="D91" s="396"/>
      <c r="E91" s="396"/>
      <c r="F91" s="396"/>
      <c r="G91" s="396"/>
      <c r="H91" s="397"/>
      <c r="I91" s="396"/>
      <c r="J91" s="397"/>
    </row>
    <row r="92" s="341" customFormat="1" ht="24" customHeight="1" spans="1:10">
      <c r="A92" s="398">
        <v>2010901</v>
      </c>
      <c r="B92" s="399">
        <f t="shared" si="36"/>
        <v>7</v>
      </c>
      <c r="C92" s="6" t="s">
        <v>57</v>
      </c>
      <c r="D92" s="400"/>
      <c r="E92" s="400"/>
      <c r="F92" s="400"/>
      <c r="G92" s="400"/>
      <c r="H92" s="401"/>
      <c r="I92" s="400"/>
      <c r="J92" s="401"/>
    </row>
    <row r="93" s="341" customFormat="1" ht="24" customHeight="1" spans="1:10">
      <c r="A93" s="398">
        <v>2010902</v>
      </c>
      <c r="B93" s="399">
        <f t="shared" si="36"/>
        <v>7</v>
      </c>
      <c r="C93" s="6" t="s">
        <v>58</v>
      </c>
      <c r="D93" s="400"/>
      <c r="E93" s="400"/>
      <c r="F93" s="400"/>
      <c r="G93" s="400"/>
      <c r="H93" s="401"/>
      <c r="I93" s="400"/>
      <c r="J93" s="401"/>
    </row>
    <row r="94" s="341" customFormat="1" ht="24" customHeight="1" spans="1:10">
      <c r="A94" s="398">
        <v>2010903</v>
      </c>
      <c r="B94" s="399">
        <f t="shared" si="36"/>
        <v>7</v>
      </c>
      <c r="C94" s="6" t="s">
        <v>59</v>
      </c>
      <c r="D94" s="400"/>
      <c r="E94" s="400"/>
      <c r="F94" s="400"/>
      <c r="G94" s="400"/>
      <c r="H94" s="401"/>
      <c r="I94" s="400"/>
      <c r="J94" s="401"/>
    </row>
    <row r="95" s="341" customFormat="1" ht="24" customHeight="1" spans="1:10">
      <c r="A95" s="398">
        <v>2010905</v>
      </c>
      <c r="B95" s="399">
        <f t="shared" si="36"/>
        <v>7</v>
      </c>
      <c r="C95" s="6" t="s">
        <v>109</v>
      </c>
      <c r="D95" s="400"/>
      <c r="E95" s="400"/>
      <c r="F95" s="400"/>
      <c r="G95" s="400"/>
      <c r="H95" s="401"/>
      <c r="I95" s="400"/>
      <c r="J95" s="401"/>
    </row>
    <row r="96" s="341" customFormat="1" ht="24" customHeight="1" spans="1:10">
      <c r="A96" s="398">
        <v>2010907</v>
      </c>
      <c r="B96" s="399">
        <f t="shared" si="36"/>
        <v>7</v>
      </c>
      <c r="C96" s="6" t="s">
        <v>110</v>
      </c>
      <c r="D96" s="400"/>
      <c r="E96" s="400"/>
      <c r="F96" s="400"/>
      <c r="G96" s="400"/>
      <c r="H96" s="401"/>
      <c r="I96" s="400"/>
      <c r="J96" s="401"/>
    </row>
    <row r="97" s="341" customFormat="1" ht="24" customHeight="1" spans="1:10">
      <c r="A97" s="398">
        <v>2010908</v>
      </c>
      <c r="B97" s="399">
        <f t="shared" si="36"/>
        <v>7</v>
      </c>
      <c r="C97" s="6" t="s">
        <v>98</v>
      </c>
      <c r="D97" s="400"/>
      <c r="E97" s="400"/>
      <c r="F97" s="400"/>
      <c r="G97" s="400"/>
      <c r="H97" s="401"/>
      <c r="I97" s="400"/>
      <c r="J97" s="401"/>
    </row>
    <row r="98" s="341" customFormat="1" ht="24" customHeight="1" spans="1:10">
      <c r="A98" s="398">
        <v>2010909</v>
      </c>
      <c r="B98" s="399">
        <f t="shared" si="36"/>
        <v>7</v>
      </c>
      <c r="C98" s="6" t="s">
        <v>111</v>
      </c>
      <c r="D98" s="400"/>
      <c r="E98" s="400"/>
      <c r="F98" s="400"/>
      <c r="G98" s="400"/>
      <c r="H98" s="401"/>
      <c r="I98" s="400"/>
      <c r="J98" s="401"/>
    </row>
    <row r="99" s="341" customFormat="1" ht="24" customHeight="1" spans="1:10">
      <c r="A99" s="398">
        <v>2010910</v>
      </c>
      <c r="B99" s="399">
        <f t="shared" si="36"/>
        <v>7</v>
      </c>
      <c r="C99" s="6" t="s">
        <v>112</v>
      </c>
      <c r="D99" s="400"/>
      <c r="E99" s="400"/>
      <c r="F99" s="400"/>
      <c r="G99" s="400"/>
      <c r="H99" s="401"/>
      <c r="I99" s="400"/>
      <c r="J99" s="401"/>
    </row>
    <row r="100" s="341" customFormat="1" ht="24" customHeight="1" spans="1:10">
      <c r="A100" s="398">
        <v>2010911</v>
      </c>
      <c r="B100" s="399">
        <f t="shared" si="36"/>
        <v>7</v>
      </c>
      <c r="C100" s="6" t="s">
        <v>113</v>
      </c>
      <c r="D100" s="400"/>
      <c r="E100" s="400"/>
      <c r="F100" s="400"/>
      <c r="G100" s="400"/>
      <c r="H100" s="401"/>
      <c r="I100" s="400"/>
      <c r="J100" s="401"/>
    </row>
    <row r="101" s="341" customFormat="1" ht="24" customHeight="1" spans="1:10">
      <c r="A101" s="398">
        <v>2010912</v>
      </c>
      <c r="B101" s="399">
        <f t="shared" si="36"/>
        <v>7</v>
      </c>
      <c r="C101" s="6" t="s">
        <v>114</v>
      </c>
      <c r="D101" s="400"/>
      <c r="E101" s="400"/>
      <c r="F101" s="400"/>
      <c r="G101" s="400"/>
      <c r="H101" s="401"/>
      <c r="I101" s="400"/>
      <c r="J101" s="401"/>
    </row>
    <row r="102" s="341" customFormat="1" ht="24" customHeight="1" spans="1:10">
      <c r="A102" s="398">
        <v>2010950</v>
      </c>
      <c r="B102" s="399">
        <f t="shared" si="36"/>
        <v>7</v>
      </c>
      <c r="C102" s="6" t="s">
        <v>66</v>
      </c>
      <c r="D102" s="400"/>
      <c r="E102" s="400"/>
      <c r="F102" s="400"/>
      <c r="G102" s="400"/>
      <c r="H102" s="401"/>
      <c r="I102" s="400"/>
      <c r="J102" s="401"/>
    </row>
    <row r="103" s="341" customFormat="1" ht="24" customHeight="1" spans="1:10">
      <c r="A103" s="398">
        <v>2010999</v>
      </c>
      <c r="B103" s="399">
        <f t="shared" si="36"/>
        <v>7</v>
      </c>
      <c r="C103" s="6" t="s">
        <v>115</v>
      </c>
      <c r="D103" s="400"/>
      <c r="E103" s="400"/>
      <c r="F103" s="400"/>
      <c r="G103" s="400"/>
      <c r="H103" s="401"/>
      <c r="I103" s="400"/>
      <c r="J103" s="401"/>
    </row>
    <row r="104" s="341" customFormat="1" ht="24" customHeight="1" spans="1:10">
      <c r="A104" s="393">
        <v>20111</v>
      </c>
      <c r="B104" s="394">
        <f t="shared" si="36"/>
        <v>5</v>
      </c>
      <c r="C104" s="395" t="s">
        <v>116</v>
      </c>
      <c r="D104" s="396">
        <f t="shared" ref="D104:G104" si="43">SUM(D105:D112)</f>
        <v>7260477.11</v>
      </c>
      <c r="E104" s="396">
        <f t="shared" si="43"/>
        <v>5937868.68</v>
      </c>
      <c r="F104" s="396">
        <f t="shared" si="43"/>
        <v>6847041.9</v>
      </c>
      <c r="G104" s="396">
        <f t="shared" si="43"/>
        <v>6559328.7</v>
      </c>
      <c r="H104" s="397">
        <f t="shared" ref="H104:H106" si="44">G104/F104</f>
        <v>0.957979927068944</v>
      </c>
      <c r="I104" s="396">
        <f t="shared" ref="I104:I106" si="45">G104-D104</f>
        <v>-701148.41</v>
      </c>
      <c r="J104" s="397">
        <f t="shared" ref="J104:J106" si="46">I104/D104</f>
        <v>-0.0965705695889178</v>
      </c>
    </row>
    <row r="105" s="341" customFormat="1" ht="24" customHeight="1" spans="1:10">
      <c r="A105" s="398">
        <v>2011101</v>
      </c>
      <c r="B105" s="399">
        <f t="shared" si="36"/>
        <v>7</v>
      </c>
      <c r="C105" s="6" t="s">
        <v>57</v>
      </c>
      <c r="D105" s="400">
        <v>5843135.78</v>
      </c>
      <c r="E105" s="400">
        <v>5465765.88</v>
      </c>
      <c r="F105" s="400">
        <v>5841358.1</v>
      </c>
      <c r="G105" s="400">
        <v>5739082.54</v>
      </c>
      <c r="H105" s="401">
        <f t="shared" si="44"/>
        <v>0.982491133354759</v>
      </c>
      <c r="I105" s="400">
        <f t="shared" si="45"/>
        <v>-104053.24</v>
      </c>
      <c r="J105" s="401">
        <f t="shared" si="46"/>
        <v>-0.0178077737567139</v>
      </c>
    </row>
    <row r="106" s="341" customFormat="1" ht="24" customHeight="1" spans="1:10">
      <c r="A106" s="398">
        <v>2011102</v>
      </c>
      <c r="B106" s="399">
        <f t="shared" si="36"/>
        <v>7</v>
      </c>
      <c r="C106" s="6" t="s">
        <v>58</v>
      </c>
      <c r="D106" s="400">
        <v>493552.5</v>
      </c>
      <c r="E106" s="400"/>
      <c r="F106" s="400">
        <v>62959</v>
      </c>
      <c r="G106" s="400">
        <v>81487</v>
      </c>
      <c r="H106" s="401">
        <f t="shared" si="44"/>
        <v>1.29428675804889</v>
      </c>
      <c r="I106" s="400">
        <f t="shared" si="45"/>
        <v>-412065.5</v>
      </c>
      <c r="J106" s="401">
        <f t="shared" si="46"/>
        <v>-0.834896996773393</v>
      </c>
    </row>
    <row r="107" s="341" customFormat="1" ht="24" customHeight="1" spans="1:10">
      <c r="A107" s="398">
        <v>2011103</v>
      </c>
      <c r="B107" s="399">
        <f t="shared" si="36"/>
        <v>7</v>
      </c>
      <c r="C107" s="6" t="s">
        <v>59</v>
      </c>
      <c r="D107" s="400"/>
      <c r="E107" s="400"/>
      <c r="F107" s="400"/>
      <c r="G107" s="400"/>
      <c r="H107" s="401"/>
      <c r="I107" s="400"/>
      <c r="J107" s="401"/>
    </row>
    <row r="108" s="341" customFormat="1" ht="24" customHeight="1" spans="1:10">
      <c r="A108" s="398">
        <v>2011104</v>
      </c>
      <c r="B108" s="399">
        <f t="shared" si="36"/>
        <v>7</v>
      </c>
      <c r="C108" s="6" t="s">
        <v>117</v>
      </c>
      <c r="D108" s="400"/>
      <c r="E108" s="400"/>
      <c r="F108" s="400"/>
      <c r="G108" s="400"/>
      <c r="H108" s="401"/>
      <c r="I108" s="400"/>
      <c r="J108" s="401"/>
    </row>
    <row r="109" s="341" customFormat="1" ht="24" customHeight="1" spans="1:10">
      <c r="A109" s="398">
        <v>2011105</v>
      </c>
      <c r="B109" s="399">
        <f t="shared" si="36"/>
        <v>7</v>
      </c>
      <c r="C109" s="6" t="s">
        <v>118</v>
      </c>
      <c r="D109" s="400"/>
      <c r="E109" s="400"/>
      <c r="F109" s="400"/>
      <c r="G109" s="400"/>
      <c r="H109" s="401"/>
      <c r="I109" s="400"/>
      <c r="J109" s="401"/>
    </row>
    <row r="110" s="341" customFormat="1" ht="24" customHeight="1" spans="1:10">
      <c r="A110" s="398">
        <v>2011106</v>
      </c>
      <c r="B110" s="399">
        <f t="shared" si="36"/>
        <v>7</v>
      </c>
      <c r="C110" s="6" t="s">
        <v>119</v>
      </c>
      <c r="D110" s="400"/>
      <c r="E110" s="400"/>
      <c r="F110" s="400"/>
      <c r="G110" s="400"/>
      <c r="H110" s="401"/>
      <c r="I110" s="400"/>
      <c r="J110" s="401"/>
    </row>
    <row r="111" s="341" customFormat="1" ht="24" customHeight="1" spans="1:10">
      <c r="A111" s="398">
        <v>2011150</v>
      </c>
      <c r="B111" s="399">
        <f t="shared" si="36"/>
        <v>7</v>
      </c>
      <c r="C111" s="6" t="s">
        <v>66</v>
      </c>
      <c r="D111" s="400">
        <v>471823.33</v>
      </c>
      <c r="E111" s="400">
        <v>472102.8</v>
      </c>
      <c r="F111" s="400">
        <v>562724.8</v>
      </c>
      <c r="G111" s="400">
        <v>486123.16</v>
      </c>
      <c r="H111" s="401">
        <f t="shared" ref="H111:H114" si="47">G111/F111</f>
        <v>0.863873708782694</v>
      </c>
      <c r="I111" s="400">
        <f t="shared" ref="I111:I114" si="48">G111-D111</f>
        <v>14299.83</v>
      </c>
      <c r="J111" s="401">
        <f t="shared" ref="J111:J114" si="49">I111/D111</f>
        <v>0.0303075941581777</v>
      </c>
    </row>
    <row r="112" s="341" customFormat="1" ht="24" customHeight="1" spans="1:10">
      <c r="A112" s="398">
        <v>2011199</v>
      </c>
      <c r="B112" s="399">
        <f t="shared" si="36"/>
        <v>7</v>
      </c>
      <c r="C112" s="6" t="s">
        <v>120</v>
      </c>
      <c r="D112" s="400">
        <v>451965.5</v>
      </c>
      <c r="E112" s="400">
        <v>0</v>
      </c>
      <c r="F112" s="400">
        <v>380000</v>
      </c>
      <c r="G112" s="400">
        <v>252636</v>
      </c>
      <c r="H112" s="401">
        <f t="shared" si="47"/>
        <v>0.664831578947368</v>
      </c>
      <c r="I112" s="400">
        <f t="shared" si="48"/>
        <v>-199329.5</v>
      </c>
      <c r="J112" s="401">
        <f t="shared" si="49"/>
        <v>-0.441028131571989</v>
      </c>
    </row>
    <row r="113" s="341" customFormat="1" ht="24" customHeight="1" spans="1:10">
      <c r="A113" s="393">
        <v>20113</v>
      </c>
      <c r="B113" s="394">
        <f t="shared" si="36"/>
        <v>5</v>
      </c>
      <c r="C113" s="395" t="s">
        <v>121</v>
      </c>
      <c r="D113" s="396">
        <f t="shared" ref="D113:G113" si="50">SUM(D114:D123)</f>
        <v>1712804.12</v>
      </c>
      <c r="E113" s="396">
        <f t="shared" si="50"/>
        <v>1084542.28</v>
      </c>
      <c r="F113" s="396">
        <f t="shared" si="50"/>
        <v>2241912.1</v>
      </c>
      <c r="G113" s="396">
        <f t="shared" si="50"/>
        <v>2493794.43</v>
      </c>
      <c r="H113" s="397">
        <f t="shared" si="47"/>
        <v>1.11235156364962</v>
      </c>
      <c r="I113" s="396">
        <f t="shared" si="48"/>
        <v>780990.31</v>
      </c>
      <c r="J113" s="397">
        <f t="shared" si="49"/>
        <v>0.455971760506975</v>
      </c>
    </row>
    <row r="114" s="341" customFormat="1" ht="24" customHeight="1" spans="1:10">
      <c r="A114" s="398">
        <v>2011301</v>
      </c>
      <c r="B114" s="399">
        <f t="shared" si="36"/>
        <v>7</v>
      </c>
      <c r="C114" s="6" t="s">
        <v>57</v>
      </c>
      <c r="D114" s="400">
        <v>1056840.82</v>
      </c>
      <c r="E114" s="400">
        <v>1084542.28</v>
      </c>
      <c r="F114" s="400">
        <v>1517075.34</v>
      </c>
      <c r="G114" s="400">
        <v>1979885.67</v>
      </c>
      <c r="H114" s="401">
        <f t="shared" si="47"/>
        <v>1.30506746619453</v>
      </c>
      <c r="I114" s="400">
        <f t="shared" si="48"/>
        <v>923044.85</v>
      </c>
      <c r="J114" s="401">
        <f t="shared" si="49"/>
        <v>0.873400073626982</v>
      </c>
    </row>
    <row r="115" s="341" customFormat="1" ht="24" customHeight="1" spans="1:10">
      <c r="A115" s="398">
        <v>2011302</v>
      </c>
      <c r="B115" s="399">
        <f t="shared" si="36"/>
        <v>7</v>
      </c>
      <c r="C115" s="6" t="s">
        <v>58</v>
      </c>
      <c r="D115" s="400"/>
      <c r="E115" s="400"/>
      <c r="F115" s="400"/>
      <c r="G115" s="400"/>
      <c r="H115" s="401"/>
      <c r="I115" s="400"/>
      <c r="J115" s="401"/>
    </row>
    <row r="116" s="341" customFormat="1" ht="24" customHeight="1" spans="1:10">
      <c r="A116" s="398">
        <v>2011303</v>
      </c>
      <c r="B116" s="399">
        <f t="shared" si="36"/>
        <v>7</v>
      </c>
      <c r="C116" s="6" t="s">
        <v>59</v>
      </c>
      <c r="D116" s="400"/>
      <c r="E116" s="400"/>
      <c r="F116" s="400"/>
      <c r="G116" s="400"/>
      <c r="H116" s="401"/>
      <c r="I116" s="400"/>
      <c r="J116" s="401"/>
    </row>
    <row r="117" s="341" customFormat="1" ht="24" customHeight="1" spans="1:10">
      <c r="A117" s="398">
        <v>2011304</v>
      </c>
      <c r="B117" s="399">
        <f t="shared" si="36"/>
        <v>7</v>
      </c>
      <c r="C117" s="6" t="s">
        <v>122</v>
      </c>
      <c r="D117" s="400"/>
      <c r="E117" s="400"/>
      <c r="F117" s="400"/>
      <c r="G117" s="400"/>
      <c r="H117" s="401"/>
      <c r="I117" s="400"/>
      <c r="J117" s="401"/>
    </row>
    <row r="118" s="341" customFormat="1" ht="24" customHeight="1" spans="1:10">
      <c r="A118" s="398">
        <v>2011305</v>
      </c>
      <c r="B118" s="399">
        <f t="shared" si="36"/>
        <v>7</v>
      </c>
      <c r="C118" s="6" t="s">
        <v>123</v>
      </c>
      <c r="D118" s="400"/>
      <c r="E118" s="400"/>
      <c r="F118" s="400"/>
      <c r="G118" s="400"/>
      <c r="H118" s="401"/>
      <c r="I118" s="400"/>
      <c r="J118" s="401"/>
    </row>
    <row r="119" s="341" customFormat="1" ht="24" customHeight="1" spans="1:10">
      <c r="A119" s="398">
        <v>2011306</v>
      </c>
      <c r="B119" s="399">
        <f t="shared" si="36"/>
        <v>7</v>
      </c>
      <c r="C119" s="6" t="s">
        <v>124</v>
      </c>
      <c r="D119" s="400"/>
      <c r="E119" s="400"/>
      <c r="F119" s="400"/>
      <c r="G119" s="400"/>
      <c r="H119" s="401"/>
      <c r="I119" s="400"/>
      <c r="J119" s="401"/>
    </row>
    <row r="120" s="341" customFormat="1" ht="24" customHeight="1" spans="1:10">
      <c r="A120" s="398">
        <v>2011307</v>
      </c>
      <c r="B120" s="399">
        <f t="shared" si="36"/>
        <v>7</v>
      </c>
      <c r="C120" s="6" t="s">
        <v>125</v>
      </c>
      <c r="D120" s="400"/>
      <c r="E120" s="400"/>
      <c r="F120" s="400"/>
      <c r="G120" s="400"/>
      <c r="H120" s="401"/>
      <c r="I120" s="400"/>
      <c r="J120" s="401"/>
    </row>
    <row r="121" s="341" customFormat="1" ht="24" customHeight="1" spans="1:10">
      <c r="A121" s="398">
        <v>2011308</v>
      </c>
      <c r="B121" s="399">
        <f t="shared" si="36"/>
        <v>7</v>
      </c>
      <c r="C121" s="6" t="s">
        <v>126</v>
      </c>
      <c r="D121" s="400">
        <v>547433.3</v>
      </c>
      <c r="E121" s="400">
        <v>0</v>
      </c>
      <c r="F121" s="400">
        <v>396456.76</v>
      </c>
      <c r="G121" s="400">
        <v>185528.76</v>
      </c>
      <c r="H121" s="401">
        <f>G121/F121</f>
        <v>0.467967200256593</v>
      </c>
      <c r="I121" s="400">
        <f>G121-D121</f>
        <v>-361904.54</v>
      </c>
      <c r="J121" s="401">
        <f>I121/D121</f>
        <v>-0.661093397131669</v>
      </c>
    </row>
    <row r="122" s="341" customFormat="1" ht="24" customHeight="1" spans="1:10">
      <c r="A122" s="398">
        <v>2011350</v>
      </c>
      <c r="B122" s="399">
        <f t="shared" si="36"/>
        <v>7</v>
      </c>
      <c r="C122" s="6" t="s">
        <v>66</v>
      </c>
      <c r="D122" s="400"/>
      <c r="E122" s="400"/>
      <c r="F122" s="400"/>
      <c r="G122" s="400"/>
      <c r="H122" s="401"/>
      <c r="I122" s="400"/>
      <c r="J122" s="401"/>
    </row>
    <row r="123" s="341" customFormat="1" ht="24" customHeight="1" spans="1:10">
      <c r="A123" s="398">
        <v>2011399</v>
      </c>
      <c r="B123" s="399">
        <f t="shared" si="36"/>
        <v>7</v>
      </c>
      <c r="C123" s="6" t="s">
        <v>127</v>
      </c>
      <c r="D123" s="400">
        <v>108530</v>
      </c>
      <c r="E123" s="400">
        <v>0</v>
      </c>
      <c r="F123" s="400">
        <v>328380</v>
      </c>
      <c r="G123" s="400">
        <v>328380</v>
      </c>
      <c r="H123" s="401">
        <f>G123/F123</f>
        <v>1</v>
      </c>
      <c r="I123" s="400">
        <f>G123-D123</f>
        <v>219850</v>
      </c>
      <c r="J123" s="401">
        <f>I123/D123</f>
        <v>2.02570717773887</v>
      </c>
    </row>
    <row r="124" s="341" customFormat="1" ht="24" customHeight="1" spans="1:10">
      <c r="A124" s="393">
        <v>20114</v>
      </c>
      <c r="B124" s="394">
        <f t="shared" si="36"/>
        <v>5</v>
      </c>
      <c r="C124" s="395" t="s">
        <v>128</v>
      </c>
      <c r="D124" s="396"/>
      <c r="E124" s="396"/>
      <c r="F124" s="396"/>
      <c r="G124" s="396"/>
      <c r="H124" s="397"/>
      <c r="I124" s="396"/>
      <c r="J124" s="397"/>
    </row>
    <row r="125" s="341" customFormat="1" ht="24" customHeight="1" spans="1:10">
      <c r="A125" s="398">
        <v>2011401</v>
      </c>
      <c r="B125" s="399">
        <f t="shared" si="36"/>
        <v>7</v>
      </c>
      <c r="C125" s="6" t="s">
        <v>57</v>
      </c>
      <c r="D125" s="400"/>
      <c r="E125" s="400"/>
      <c r="F125" s="400"/>
      <c r="G125" s="400"/>
      <c r="H125" s="401"/>
      <c r="I125" s="400"/>
      <c r="J125" s="401"/>
    </row>
    <row r="126" s="341" customFormat="1" ht="24" customHeight="1" spans="1:10">
      <c r="A126" s="398">
        <v>2011402</v>
      </c>
      <c r="B126" s="399">
        <f t="shared" si="36"/>
        <v>7</v>
      </c>
      <c r="C126" s="6" t="s">
        <v>58</v>
      </c>
      <c r="D126" s="400"/>
      <c r="E126" s="400"/>
      <c r="F126" s="400"/>
      <c r="G126" s="400"/>
      <c r="H126" s="401"/>
      <c r="I126" s="400"/>
      <c r="J126" s="401"/>
    </row>
    <row r="127" s="341" customFormat="1" ht="24" customHeight="1" spans="1:10">
      <c r="A127" s="398">
        <v>2011403</v>
      </c>
      <c r="B127" s="399">
        <f t="shared" si="36"/>
        <v>7</v>
      </c>
      <c r="C127" s="6" t="s">
        <v>59</v>
      </c>
      <c r="D127" s="400"/>
      <c r="E127" s="400"/>
      <c r="F127" s="400"/>
      <c r="G127" s="400"/>
      <c r="H127" s="401"/>
      <c r="I127" s="400"/>
      <c r="J127" s="401"/>
    </row>
    <row r="128" s="341" customFormat="1" ht="24" customHeight="1" spans="1:10">
      <c r="A128" s="398">
        <v>2011404</v>
      </c>
      <c r="B128" s="399">
        <f t="shared" si="36"/>
        <v>7</v>
      </c>
      <c r="C128" s="6" t="s">
        <v>129</v>
      </c>
      <c r="D128" s="400"/>
      <c r="E128" s="400"/>
      <c r="F128" s="400"/>
      <c r="G128" s="400"/>
      <c r="H128" s="401"/>
      <c r="I128" s="400"/>
      <c r="J128" s="401"/>
    </row>
    <row r="129" s="341" customFormat="1" ht="24" customHeight="1" spans="1:10">
      <c r="A129" s="398">
        <v>2011405</v>
      </c>
      <c r="B129" s="399">
        <f t="shared" si="36"/>
        <v>7</v>
      </c>
      <c r="C129" s="6" t="s">
        <v>130</v>
      </c>
      <c r="D129" s="400"/>
      <c r="E129" s="400"/>
      <c r="F129" s="400"/>
      <c r="G129" s="400"/>
      <c r="H129" s="401"/>
      <c r="I129" s="400"/>
      <c r="J129" s="401"/>
    </row>
    <row r="130" s="341" customFormat="1" ht="24" customHeight="1" spans="1:10">
      <c r="A130" s="398">
        <v>2011408</v>
      </c>
      <c r="B130" s="399">
        <f t="shared" si="36"/>
        <v>7</v>
      </c>
      <c r="C130" s="6" t="s">
        <v>131</v>
      </c>
      <c r="D130" s="400"/>
      <c r="E130" s="400"/>
      <c r="F130" s="400"/>
      <c r="G130" s="400"/>
      <c r="H130" s="401"/>
      <c r="I130" s="400"/>
      <c r="J130" s="401"/>
    </row>
    <row r="131" s="341" customFormat="1" ht="24" customHeight="1" spans="1:10">
      <c r="A131" s="398">
        <v>2011409</v>
      </c>
      <c r="B131" s="399">
        <f t="shared" si="36"/>
        <v>7</v>
      </c>
      <c r="C131" s="6" t="s">
        <v>132</v>
      </c>
      <c r="D131" s="400"/>
      <c r="E131" s="400"/>
      <c r="F131" s="400"/>
      <c r="G131" s="400"/>
      <c r="H131" s="401"/>
      <c r="I131" s="400"/>
      <c r="J131" s="401"/>
    </row>
    <row r="132" s="341" customFormat="1" ht="24" customHeight="1" spans="1:10">
      <c r="A132" s="398">
        <v>2011410</v>
      </c>
      <c r="B132" s="399">
        <f t="shared" si="36"/>
        <v>7</v>
      </c>
      <c r="C132" s="6" t="s">
        <v>133</v>
      </c>
      <c r="D132" s="400"/>
      <c r="E132" s="400"/>
      <c r="F132" s="400"/>
      <c r="G132" s="400"/>
      <c r="H132" s="401"/>
      <c r="I132" s="400"/>
      <c r="J132" s="401"/>
    </row>
    <row r="133" s="341" customFormat="1" ht="24" customHeight="1" spans="1:10">
      <c r="A133" s="398">
        <v>2011411</v>
      </c>
      <c r="B133" s="399">
        <f t="shared" si="36"/>
        <v>7</v>
      </c>
      <c r="C133" s="6" t="s">
        <v>134</v>
      </c>
      <c r="D133" s="400"/>
      <c r="E133" s="400"/>
      <c r="F133" s="400"/>
      <c r="G133" s="400"/>
      <c r="H133" s="401"/>
      <c r="I133" s="400"/>
      <c r="J133" s="401"/>
    </row>
    <row r="134" s="341" customFormat="1" ht="24" customHeight="1" spans="1:10">
      <c r="A134" s="398">
        <v>2011450</v>
      </c>
      <c r="B134" s="399">
        <f t="shared" si="36"/>
        <v>7</v>
      </c>
      <c r="C134" s="6" t="s">
        <v>66</v>
      </c>
      <c r="D134" s="400"/>
      <c r="E134" s="400"/>
      <c r="F134" s="400"/>
      <c r="G134" s="400"/>
      <c r="H134" s="401"/>
      <c r="I134" s="400"/>
      <c r="J134" s="401"/>
    </row>
    <row r="135" s="341" customFormat="1" ht="24" customHeight="1" spans="1:10">
      <c r="A135" s="398">
        <v>2011499</v>
      </c>
      <c r="B135" s="399">
        <f t="shared" si="36"/>
        <v>7</v>
      </c>
      <c r="C135" s="6" t="s">
        <v>135</v>
      </c>
      <c r="D135" s="400"/>
      <c r="E135" s="400"/>
      <c r="F135" s="400"/>
      <c r="G135" s="400"/>
      <c r="H135" s="401"/>
      <c r="I135" s="400"/>
      <c r="J135" s="401"/>
    </row>
    <row r="136" s="341" customFormat="1" ht="24" customHeight="1" spans="1:10">
      <c r="A136" s="393">
        <v>20123</v>
      </c>
      <c r="B136" s="394">
        <f t="shared" ref="B136:B199" si="51">LEN(A136)</f>
        <v>5</v>
      </c>
      <c r="C136" s="395" t="s">
        <v>136</v>
      </c>
      <c r="D136" s="396">
        <f t="shared" ref="D136:G136" si="52">SUM(D137:D142)</f>
        <v>9650</v>
      </c>
      <c r="E136" s="396">
        <f t="shared" si="52"/>
        <v>0</v>
      </c>
      <c r="F136" s="396">
        <f t="shared" si="52"/>
        <v>1000000</v>
      </c>
      <c r="G136" s="396">
        <f t="shared" si="52"/>
        <v>101089.5</v>
      </c>
      <c r="H136" s="397">
        <f>G136/F136</f>
        <v>0.1010895</v>
      </c>
      <c r="I136" s="396">
        <f t="shared" ref="I136:I140" si="53">G136-D136</f>
        <v>91439.5</v>
      </c>
      <c r="J136" s="397">
        <f>I136/D136</f>
        <v>9.47559585492228</v>
      </c>
    </row>
    <row r="137" s="341" customFormat="1" ht="24" customHeight="1" spans="1:10">
      <c r="A137" s="398">
        <v>2012301</v>
      </c>
      <c r="B137" s="399">
        <f t="shared" si="51"/>
        <v>7</v>
      </c>
      <c r="C137" s="6" t="s">
        <v>57</v>
      </c>
      <c r="D137" s="400"/>
      <c r="E137" s="400"/>
      <c r="F137" s="400"/>
      <c r="G137" s="400"/>
      <c r="H137" s="401"/>
      <c r="I137" s="400"/>
      <c r="J137" s="401"/>
    </row>
    <row r="138" s="341" customFormat="1" ht="24" customHeight="1" spans="1:10">
      <c r="A138" s="398">
        <v>2012302</v>
      </c>
      <c r="B138" s="399">
        <f t="shared" si="51"/>
        <v>7</v>
      </c>
      <c r="C138" s="6" t="s">
        <v>58</v>
      </c>
      <c r="D138" s="400">
        <v>9650</v>
      </c>
      <c r="E138" s="400"/>
      <c r="F138" s="400"/>
      <c r="G138" s="400"/>
      <c r="H138" s="401"/>
      <c r="I138" s="400">
        <f t="shared" si="53"/>
        <v>-9650</v>
      </c>
      <c r="J138" s="401">
        <f>I138/D138</f>
        <v>-1</v>
      </c>
    </row>
    <row r="139" s="341" customFormat="1" ht="24" customHeight="1" spans="1:10">
      <c r="A139" s="398">
        <v>2012303</v>
      </c>
      <c r="B139" s="399">
        <f t="shared" si="51"/>
        <v>7</v>
      </c>
      <c r="C139" s="6" t="s">
        <v>59</v>
      </c>
      <c r="D139" s="400"/>
      <c r="E139" s="400"/>
      <c r="F139" s="400"/>
      <c r="G139" s="400"/>
      <c r="H139" s="401"/>
      <c r="I139" s="400"/>
      <c r="J139" s="401"/>
    </row>
    <row r="140" s="341" customFormat="1" ht="24" customHeight="1" spans="1:10">
      <c r="A140" s="398">
        <v>2012304</v>
      </c>
      <c r="B140" s="399">
        <f t="shared" si="51"/>
        <v>7</v>
      </c>
      <c r="C140" s="6" t="s">
        <v>137</v>
      </c>
      <c r="D140" s="400"/>
      <c r="E140" s="400"/>
      <c r="F140" s="400">
        <v>1000000</v>
      </c>
      <c r="G140" s="400">
        <v>101089.5</v>
      </c>
      <c r="H140" s="401">
        <f>G140/F140</f>
        <v>0.1010895</v>
      </c>
      <c r="I140" s="400">
        <f t="shared" si="53"/>
        <v>101089.5</v>
      </c>
      <c r="J140" s="401"/>
    </row>
    <row r="141" s="341" customFormat="1" ht="24" customHeight="1" spans="1:10">
      <c r="A141" s="398">
        <v>2012350</v>
      </c>
      <c r="B141" s="399">
        <f t="shared" si="51"/>
        <v>7</v>
      </c>
      <c r="C141" s="6" t="s">
        <v>66</v>
      </c>
      <c r="D141" s="400"/>
      <c r="E141" s="400"/>
      <c r="F141" s="400"/>
      <c r="G141" s="400"/>
      <c r="H141" s="401"/>
      <c r="I141" s="400"/>
      <c r="J141" s="401"/>
    </row>
    <row r="142" s="341" customFormat="1" ht="24" customHeight="1" spans="1:10">
      <c r="A142" s="398">
        <v>2012399</v>
      </c>
      <c r="B142" s="399">
        <f t="shared" si="51"/>
        <v>7</v>
      </c>
      <c r="C142" s="6" t="s">
        <v>138</v>
      </c>
      <c r="D142" s="400"/>
      <c r="E142" s="400"/>
      <c r="F142" s="400"/>
      <c r="G142" s="400"/>
      <c r="H142" s="401"/>
      <c r="I142" s="400"/>
      <c r="J142" s="401"/>
    </row>
    <row r="143" s="341" customFormat="1" ht="24" customHeight="1" spans="1:10">
      <c r="A143" s="393">
        <v>20125</v>
      </c>
      <c r="B143" s="394">
        <f t="shared" si="51"/>
        <v>5</v>
      </c>
      <c r="C143" s="395" t="s">
        <v>139</v>
      </c>
      <c r="D143" s="396"/>
      <c r="E143" s="396"/>
      <c r="F143" s="396"/>
      <c r="G143" s="396"/>
      <c r="H143" s="397"/>
      <c r="I143" s="396"/>
      <c r="J143" s="397"/>
    </row>
    <row r="144" s="341" customFormat="1" ht="24" customHeight="1" spans="1:10">
      <c r="A144" s="398">
        <v>2012501</v>
      </c>
      <c r="B144" s="399">
        <f t="shared" si="51"/>
        <v>7</v>
      </c>
      <c r="C144" s="6" t="s">
        <v>57</v>
      </c>
      <c r="D144" s="400"/>
      <c r="E144" s="400"/>
      <c r="F144" s="400"/>
      <c r="G144" s="400"/>
      <c r="H144" s="401"/>
      <c r="I144" s="400"/>
      <c r="J144" s="401"/>
    </row>
    <row r="145" s="341" customFormat="1" ht="24" customHeight="1" spans="1:10">
      <c r="A145" s="398">
        <v>2012502</v>
      </c>
      <c r="B145" s="399">
        <f t="shared" si="51"/>
        <v>7</v>
      </c>
      <c r="C145" s="6" t="s">
        <v>58</v>
      </c>
      <c r="D145" s="400"/>
      <c r="E145" s="400"/>
      <c r="F145" s="400"/>
      <c r="G145" s="400"/>
      <c r="H145" s="401"/>
      <c r="I145" s="400"/>
      <c r="J145" s="401"/>
    </row>
    <row r="146" s="341" customFormat="1" ht="24" customHeight="1" spans="1:10">
      <c r="A146" s="398">
        <v>2012503</v>
      </c>
      <c r="B146" s="399">
        <f t="shared" si="51"/>
        <v>7</v>
      </c>
      <c r="C146" s="6" t="s">
        <v>59</v>
      </c>
      <c r="D146" s="400"/>
      <c r="E146" s="400"/>
      <c r="F146" s="400"/>
      <c r="G146" s="400"/>
      <c r="H146" s="401"/>
      <c r="I146" s="400"/>
      <c r="J146" s="401"/>
    </row>
    <row r="147" s="341" customFormat="1" ht="24" customHeight="1" spans="1:10">
      <c r="A147" s="398">
        <v>2012504</v>
      </c>
      <c r="B147" s="399">
        <f t="shared" si="51"/>
        <v>7</v>
      </c>
      <c r="C147" s="6" t="s">
        <v>140</v>
      </c>
      <c r="D147" s="400"/>
      <c r="E147" s="400"/>
      <c r="F147" s="400"/>
      <c r="G147" s="400"/>
      <c r="H147" s="401"/>
      <c r="I147" s="400"/>
      <c r="J147" s="401"/>
    </row>
    <row r="148" s="341" customFormat="1" ht="24" customHeight="1" spans="1:10">
      <c r="A148" s="398">
        <v>2012505</v>
      </c>
      <c r="B148" s="399">
        <f t="shared" si="51"/>
        <v>7</v>
      </c>
      <c r="C148" s="6" t="s">
        <v>141</v>
      </c>
      <c r="D148" s="400"/>
      <c r="E148" s="400"/>
      <c r="F148" s="400"/>
      <c r="G148" s="400"/>
      <c r="H148" s="401"/>
      <c r="I148" s="400"/>
      <c r="J148" s="401"/>
    </row>
    <row r="149" s="341" customFormat="1" ht="24" customHeight="1" spans="1:10">
      <c r="A149" s="398">
        <v>2012550</v>
      </c>
      <c r="B149" s="399">
        <f t="shared" si="51"/>
        <v>7</v>
      </c>
      <c r="C149" s="6" t="s">
        <v>66</v>
      </c>
      <c r="D149" s="400"/>
      <c r="E149" s="400"/>
      <c r="F149" s="400"/>
      <c r="G149" s="400"/>
      <c r="H149" s="401"/>
      <c r="I149" s="400"/>
      <c r="J149" s="401"/>
    </row>
    <row r="150" s="341" customFormat="1" ht="24" customHeight="1" spans="1:10">
      <c r="A150" s="398">
        <v>2012599</v>
      </c>
      <c r="B150" s="399">
        <f t="shared" si="51"/>
        <v>7</v>
      </c>
      <c r="C150" s="6" t="s">
        <v>142</v>
      </c>
      <c r="D150" s="400"/>
      <c r="E150" s="400"/>
      <c r="F150" s="400"/>
      <c r="G150" s="400"/>
      <c r="H150" s="401"/>
      <c r="I150" s="400"/>
      <c r="J150" s="401"/>
    </row>
    <row r="151" s="341" customFormat="1" ht="24" customHeight="1" spans="1:10">
      <c r="A151" s="393">
        <v>20126</v>
      </c>
      <c r="B151" s="394">
        <f t="shared" si="51"/>
        <v>5</v>
      </c>
      <c r="C151" s="395" t="s">
        <v>143</v>
      </c>
      <c r="D151" s="396">
        <f t="shared" ref="D151:G151" si="54">SUM(D152:D156)</f>
        <v>637545.29</v>
      </c>
      <c r="E151" s="396">
        <f t="shared" si="54"/>
        <v>440299.04</v>
      </c>
      <c r="F151" s="396">
        <f t="shared" si="54"/>
        <v>618669.04</v>
      </c>
      <c r="G151" s="396">
        <f t="shared" si="54"/>
        <v>772995.45</v>
      </c>
      <c r="H151" s="397">
        <f t="shared" ref="H151:H155" si="55">G151/F151</f>
        <v>1.24944905922559</v>
      </c>
      <c r="I151" s="396">
        <f t="shared" ref="I151:I155" si="56">G151-D151</f>
        <v>135450.16</v>
      </c>
      <c r="J151" s="397">
        <f t="shared" ref="J151:J155" si="57">I151/D151</f>
        <v>0.212455745692984</v>
      </c>
    </row>
    <row r="152" s="341" customFormat="1" ht="24" customHeight="1" spans="1:10">
      <c r="A152" s="398">
        <v>2012601</v>
      </c>
      <c r="B152" s="399">
        <f t="shared" si="51"/>
        <v>7</v>
      </c>
      <c r="C152" s="6" t="s">
        <v>57</v>
      </c>
      <c r="D152" s="400">
        <v>516319.19</v>
      </c>
      <c r="E152" s="400">
        <v>440299.04</v>
      </c>
      <c r="F152" s="400">
        <v>449299.04</v>
      </c>
      <c r="G152" s="400">
        <v>672877.25</v>
      </c>
      <c r="H152" s="401">
        <f t="shared" si="55"/>
        <v>1.49761559695298</v>
      </c>
      <c r="I152" s="400">
        <f t="shared" si="56"/>
        <v>156558.06</v>
      </c>
      <c r="J152" s="401">
        <f t="shared" si="57"/>
        <v>0.303219525890564</v>
      </c>
    </row>
    <row r="153" s="341" customFormat="1" ht="24" customHeight="1" spans="1:10">
      <c r="A153" s="398">
        <v>2012602</v>
      </c>
      <c r="B153" s="399">
        <f t="shared" si="51"/>
        <v>7</v>
      </c>
      <c r="C153" s="6" t="s">
        <v>58</v>
      </c>
      <c r="D153" s="400"/>
      <c r="E153" s="400"/>
      <c r="F153" s="400"/>
      <c r="G153" s="400"/>
      <c r="H153" s="401"/>
      <c r="I153" s="400"/>
      <c r="J153" s="401"/>
    </row>
    <row r="154" s="341" customFormat="1" ht="24" customHeight="1" spans="1:10">
      <c r="A154" s="398">
        <v>2012603</v>
      </c>
      <c r="B154" s="399">
        <f t="shared" si="51"/>
        <v>7</v>
      </c>
      <c r="C154" s="6" t="s">
        <v>59</v>
      </c>
      <c r="D154" s="400"/>
      <c r="E154" s="400"/>
      <c r="F154" s="400"/>
      <c r="G154" s="400"/>
      <c r="H154" s="401"/>
      <c r="I154" s="400"/>
      <c r="J154" s="401"/>
    </row>
    <row r="155" s="341" customFormat="1" ht="24" customHeight="1" spans="1:10">
      <c r="A155" s="398">
        <v>2012604</v>
      </c>
      <c r="B155" s="399">
        <f t="shared" si="51"/>
        <v>7</v>
      </c>
      <c r="C155" s="6" t="s">
        <v>144</v>
      </c>
      <c r="D155" s="400">
        <v>121226.1</v>
      </c>
      <c r="E155" s="400">
        <v>0</v>
      </c>
      <c r="F155" s="400">
        <v>169370</v>
      </c>
      <c r="G155" s="400">
        <v>100118.2</v>
      </c>
      <c r="H155" s="401">
        <f t="shared" si="55"/>
        <v>0.591121213910374</v>
      </c>
      <c r="I155" s="400">
        <f t="shared" si="56"/>
        <v>-21107.9</v>
      </c>
      <c r="J155" s="401">
        <f t="shared" si="57"/>
        <v>-0.17412009460009</v>
      </c>
    </row>
    <row r="156" s="341" customFormat="1" ht="24" customHeight="1" spans="1:10">
      <c r="A156" s="398">
        <v>2012699</v>
      </c>
      <c r="B156" s="399">
        <f t="shared" si="51"/>
        <v>7</v>
      </c>
      <c r="C156" s="6" t="s">
        <v>145</v>
      </c>
      <c r="D156" s="400"/>
      <c r="E156" s="400"/>
      <c r="F156" s="400"/>
      <c r="G156" s="400"/>
      <c r="H156" s="401"/>
      <c r="I156" s="400"/>
      <c r="J156" s="401"/>
    </row>
    <row r="157" s="341" customFormat="1" ht="24" customHeight="1" spans="1:10">
      <c r="A157" s="393">
        <v>20128</v>
      </c>
      <c r="B157" s="394">
        <f t="shared" si="51"/>
        <v>5</v>
      </c>
      <c r="C157" s="395" t="s">
        <v>146</v>
      </c>
      <c r="D157" s="396">
        <f t="shared" ref="D157:G157" si="58">SUM(D158:D163)</f>
        <v>313243.67</v>
      </c>
      <c r="E157" s="396">
        <f t="shared" si="58"/>
        <v>299375.04</v>
      </c>
      <c r="F157" s="396">
        <f t="shared" si="58"/>
        <v>305375.04</v>
      </c>
      <c r="G157" s="396">
        <f t="shared" si="58"/>
        <v>292097.52</v>
      </c>
      <c r="H157" s="397">
        <f t="shared" ref="H157:H159" si="59">G157/F157</f>
        <v>0.956520611507738</v>
      </c>
      <c r="I157" s="396">
        <f t="shared" ref="I157:I159" si="60">G157-D157</f>
        <v>-21146.15</v>
      </c>
      <c r="J157" s="397">
        <f t="shared" ref="J157:J159" si="61">I157/D157</f>
        <v>-0.0675070305490929</v>
      </c>
    </row>
    <row r="158" s="341" customFormat="1" ht="24" customHeight="1" spans="1:10">
      <c r="A158" s="398">
        <v>2012801</v>
      </c>
      <c r="B158" s="399">
        <f t="shared" si="51"/>
        <v>7</v>
      </c>
      <c r="C158" s="6" t="s">
        <v>57</v>
      </c>
      <c r="D158" s="400">
        <v>289910.67</v>
      </c>
      <c r="E158" s="400">
        <v>233363.04</v>
      </c>
      <c r="F158" s="400">
        <v>239363.04</v>
      </c>
      <c r="G158" s="400">
        <v>216085.52</v>
      </c>
      <c r="H158" s="401">
        <f t="shared" si="59"/>
        <v>0.902752237772381</v>
      </c>
      <c r="I158" s="400">
        <f t="shared" si="60"/>
        <v>-73825.15</v>
      </c>
      <c r="J158" s="401">
        <f t="shared" si="61"/>
        <v>-0.254647923099898</v>
      </c>
    </row>
    <row r="159" s="341" customFormat="1" ht="24" customHeight="1" spans="1:10">
      <c r="A159" s="398">
        <v>2012802</v>
      </c>
      <c r="B159" s="399">
        <f t="shared" si="51"/>
        <v>7</v>
      </c>
      <c r="C159" s="6" t="s">
        <v>58</v>
      </c>
      <c r="D159" s="400">
        <v>23333</v>
      </c>
      <c r="E159" s="400">
        <v>66012</v>
      </c>
      <c r="F159" s="400">
        <v>66012</v>
      </c>
      <c r="G159" s="400">
        <v>76012</v>
      </c>
      <c r="H159" s="401">
        <f t="shared" si="59"/>
        <v>1.15148760831364</v>
      </c>
      <c r="I159" s="400">
        <f t="shared" si="60"/>
        <v>52679</v>
      </c>
      <c r="J159" s="401">
        <f t="shared" si="61"/>
        <v>2.25770368148116</v>
      </c>
    </row>
    <row r="160" s="341" customFormat="1" ht="24" customHeight="1" spans="1:10">
      <c r="A160" s="398">
        <v>2012803</v>
      </c>
      <c r="B160" s="399">
        <f t="shared" si="51"/>
        <v>7</v>
      </c>
      <c r="C160" s="6" t="s">
        <v>59</v>
      </c>
      <c r="D160" s="400"/>
      <c r="E160" s="400"/>
      <c r="F160" s="400"/>
      <c r="G160" s="400"/>
      <c r="H160" s="401"/>
      <c r="I160" s="400"/>
      <c r="J160" s="401"/>
    </row>
    <row r="161" s="341" customFormat="1" ht="24" customHeight="1" spans="1:10">
      <c r="A161" s="398">
        <v>2012804</v>
      </c>
      <c r="B161" s="399">
        <f t="shared" si="51"/>
        <v>7</v>
      </c>
      <c r="C161" s="6" t="s">
        <v>71</v>
      </c>
      <c r="D161" s="400"/>
      <c r="E161" s="400"/>
      <c r="F161" s="400"/>
      <c r="G161" s="400"/>
      <c r="H161" s="401"/>
      <c r="I161" s="400"/>
      <c r="J161" s="401"/>
    </row>
    <row r="162" s="341" customFormat="1" ht="24" customHeight="1" spans="1:10">
      <c r="A162" s="398">
        <v>2012850</v>
      </c>
      <c r="B162" s="399">
        <f t="shared" si="51"/>
        <v>7</v>
      </c>
      <c r="C162" s="6" t="s">
        <v>66</v>
      </c>
      <c r="D162" s="400"/>
      <c r="E162" s="400"/>
      <c r="F162" s="400"/>
      <c r="G162" s="400"/>
      <c r="H162" s="401"/>
      <c r="I162" s="400"/>
      <c r="J162" s="401"/>
    </row>
    <row r="163" s="341" customFormat="1" ht="24" customHeight="1" spans="1:10">
      <c r="A163" s="398">
        <v>2012899</v>
      </c>
      <c r="B163" s="399">
        <f t="shared" si="51"/>
        <v>7</v>
      </c>
      <c r="C163" s="6" t="s">
        <v>147</v>
      </c>
      <c r="D163" s="400"/>
      <c r="E163" s="400"/>
      <c r="F163" s="400"/>
      <c r="G163" s="400"/>
      <c r="H163" s="401"/>
      <c r="I163" s="400"/>
      <c r="J163" s="401"/>
    </row>
    <row r="164" s="341" customFormat="1" ht="24" customHeight="1" spans="1:10">
      <c r="A164" s="393">
        <v>20129</v>
      </c>
      <c r="B164" s="394">
        <f t="shared" si="51"/>
        <v>5</v>
      </c>
      <c r="C164" s="395" t="s">
        <v>148</v>
      </c>
      <c r="D164" s="396">
        <f t="shared" ref="D164:G164" si="62">SUM(D165:D170)</f>
        <v>1457144.09</v>
      </c>
      <c r="E164" s="396">
        <f t="shared" si="62"/>
        <v>4363939.18</v>
      </c>
      <c r="F164" s="396">
        <f t="shared" si="62"/>
        <v>5257012.73</v>
      </c>
      <c r="G164" s="396">
        <f t="shared" si="62"/>
        <v>5237521.91</v>
      </c>
      <c r="H164" s="397">
        <f t="shared" ref="H164:H166" si="63">G164/F164</f>
        <v>0.996292415293428</v>
      </c>
      <c r="I164" s="396">
        <f t="shared" ref="I164:I166" si="64">G164-D164</f>
        <v>3780377.82</v>
      </c>
      <c r="J164" s="397">
        <f t="shared" ref="J164:J166" si="65">I164/D164</f>
        <v>2.59437474024961</v>
      </c>
    </row>
    <row r="165" s="341" customFormat="1" ht="24" customHeight="1" spans="1:10">
      <c r="A165" s="398">
        <v>2012901</v>
      </c>
      <c r="B165" s="399">
        <f t="shared" si="51"/>
        <v>7</v>
      </c>
      <c r="C165" s="6" t="s">
        <v>57</v>
      </c>
      <c r="D165" s="400">
        <v>1159085.55</v>
      </c>
      <c r="E165" s="400">
        <v>1202130.44</v>
      </c>
      <c r="F165" s="400">
        <v>1232143.61</v>
      </c>
      <c r="G165" s="400">
        <v>1359464.07</v>
      </c>
      <c r="H165" s="401">
        <f t="shared" si="63"/>
        <v>1.10333248410873</v>
      </c>
      <c r="I165" s="400">
        <f t="shared" si="64"/>
        <v>200378.52</v>
      </c>
      <c r="J165" s="401">
        <f t="shared" si="65"/>
        <v>0.172876385181404</v>
      </c>
    </row>
    <row r="166" s="341" customFormat="1" ht="24" customHeight="1" spans="1:10">
      <c r="A166" s="398">
        <v>2012902</v>
      </c>
      <c r="B166" s="399">
        <f t="shared" si="51"/>
        <v>7</v>
      </c>
      <c r="C166" s="6" t="s">
        <v>58</v>
      </c>
      <c r="D166" s="400">
        <v>76698.54</v>
      </c>
      <c r="E166" s="400">
        <v>14800</v>
      </c>
      <c r="F166" s="400">
        <v>27300</v>
      </c>
      <c r="G166" s="400">
        <v>12500</v>
      </c>
      <c r="H166" s="401">
        <f t="shared" si="63"/>
        <v>0.457875457875458</v>
      </c>
      <c r="I166" s="400">
        <f t="shared" si="64"/>
        <v>-64198.54</v>
      </c>
      <c r="J166" s="401">
        <f t="shared" si="65"/>
        <v>-0.837024277124441</v>
      </c>
    </row>
    <row r="167" s="341" customFormat="1" ht="24" customHeight="1" spans="1:10">
      <c r="A167" s="398">
        <v>2012903</v>
      </c>
      <c r="B167" s="399">
        <f t="shared" si="51"/>
        <v>7</v>
      </c>
      <c r="C167" s="6" t="s">
        <v>59</v>
      </c>
      <c r="D167" s="400"/>
      <c r="E167" s="400"/>
      <c r="F167" s="400"/>
      <c r="G167" s="400"/>
      <c r="H167" s="401"/>
      <c r="I167" s="400"/>
      <c r="J167" s="401"/>
    </row>
    <row r="168" s="341" customFormat="1" ht="24" customHeight="1" spans="1:10">
      <c r="A168" s="398">
        <v>2012906</v>
      </c>
      <c r="B168" s="399">
        <f t="shared" si="51"/>
        <v>7</v>
      </c>
      <c r="C168" s="415" t="s">
        <v>149</v>
      </c>
      <c r="D168" s="400"/>
      <c r="E168" s="400">
        <v>182273</v>
      </c>
      <c r="F168" s="400">
        <v>182273</v>
      </c>
      <c r="G168" s="400">
        <v>182273</v>
      </c>
      <c r="H168" s="401">
        <f t="shared" ref="H168:H173" si="66">G168/F168</f>
        <v>1</v>
      </c>
      <c r="I168" s="400">
        <f t="shared" ref="I168:I173" si="67">G168-D168</f>
        <v>182273</v>
      </c>
      <c r="J168" s="401"/>
    </row>
    <row r="169" s="341" customFormat="1" ht="24" customHeight="1" spans="1:10">
      <c r="A169" s="398">
        <v>2012950</v>
      </c>
      <c r="B169" s="399">
        <f t="shared" si="51"/>
        <v>7</v>
      </c>
      <c r="C169" s="6" t="s">
        <v>66</v>
      </c>
      <c r="D169" s="400"/>
      <c r="E169" s="400"/>
      <c r="F169" s="400"/>
      <c r="G169" s="400"/>
      <c r="H169" s="401"/>
      <c r="I169" s="400"/>
      <c r="J169" s="401"/>
    </row>
    <row r="170" s="341" customFormat="1" ht="24" customHeight="1" spans="1:10">
      <c r="A170" s="398">
        <v>2012999</v>
      </c>
      <c r="B170" s="399">
        <f t="shared" si="51"/>
        <v>7</v>
      </c>
      <c r="C170" s="6" t="s">
        <v>150</v>
      </c>
      <c r="D170" s="400">
        <v>221360</v>
      </c>
      <c r="E170" s="400">
        <v>2964735.74</v>
      </c>
      <c r="F170" s="400">
        <v>3815296.12</v>
      </c>
      <c r="G170" s="400">
        <v>3683284.84</v>
      </c>
      <c r="H170" s="401">
        <f t="shared" si="66"/>
        <v>0.965399466817794</v>
      </c>
      <c r="I170" s="400">
        <f t="shared" si="67"/>
        <v>3461924.84</v>
      </c>
      <c r="J170" s="401">
        <f t="shared" ref="J170:J173" si="68">I170/D170</f>
        <v>15.6393424286231</v>
      </c>
    </row>
    <row r="171" s="341" customFormat="1" ht="24" customHeight="1" spans="1:10">
      <c r="A171" s="393">
        <v>20131</v>
      </c>
      <c r="B171" s="394">
        <f t="shared" si="51"/>
        <v>5</v>
      </c>
      <c r="C171" s="395" t="s">
        <v>151</v>
      </c>
      <c r="D171" s="396">
        <f t="shared" ref="D171:G171" si="69">SUM(D172:D177)</f>
        <v>17056028.34</v>
      </c>
      <c r="E171" s="396">
        <f t="shared" si="69"/>
        <v>24273422.65</v>
      </c>
      <c r="F171" s="396">
        <f t="shared" si="69"/>
        <v>33527300.57</v>
      </c>
      <c r="G171" s="396">
        <f t="shared" si="69"/>
        <v>27509504.49</v>
      </c>
      <c r="H171" s="397">
        <f t="shared" si="66"/>
        <v>0.820510569664392</v>
      </c>
      <c r="I171" s="396">
        <f t="shared" si="67"/>
        <v>10453476.15</v>
      </c>
      <c r="J171" s="397">
        <f t="shared" si="68"/>
        <v>0.612890406935147</v>
      </c>
    </row>
    <row r="172" s="341" customFormat="1" ht="24" customHeight="1" spans="1:10">
      <c r="A172" s="398">
        <v>2013101</v>
      </c>
      <c r="B172" s="399">
        <f t="shared" si="51"/>
        <v>7</v>
      </c>
      <c r="C172" s="6" t="s">
        <v>57</v>
      </c>
      <c r="D172" s="400">
        <v>1847162.44</v>
      </c>
      <c r="E172" s="400">
        <v>3370321.8</v>
      </c>
      <c r="F172" s="400">
        <v>4042590.19</v>
      </c>
      <c r="G172" s="400">
        <v>4017638.66</v>
      </c>
      <c r="H172" s="401">
        <f t="shared" si="66"/>
        <v>0.993827835910323</v>
      </c>
      <c r="I172" s="400">
        <f t="shared" si="67"/>
        <v>2170476.22</v>
      </c>
      <c r="J172" s="401">
        <f t="shared" si="68"/>
        <v>1.17503267335817</v>
      </c>
    </row>
    <row r="173" s="341" customFormat="1" ht="24" customHeight="1" spans="1:10">
      <c r="A173" s="398">
        <v>2013102</v>
      </c>
      <c r="B173" s="399">
        <f t="shared" si="51"/>
        <v>7</v>
      </c>
      <c r="C173" s="6" t="s">
        <v>58</v>
      </c>
      <c r="D173" s="400">
        <v>870744.78</v>
      </c>
      <c r="E173" s="400">
        <v>1413000</v>
      </c>
      <c r="F173" s="400">
        <v>9484385.69</v>
      </c>
      <c r="G173" s="400">
        <v>7053167.49</v>
      </c>
      <c r="H173" s="401">
        <f t="shared" si="66"/>
        <v>0.743660972943837</v>
      </c>
      <c r="I173" s="400">
        <f t="shared" si="67"/>
        <v>6182422.71</v>
      </c>
      <c r="J173" s="401">
        <f t="shared" si="68"/>
        <v>7.10015477784432</v>
      </c>
    </row>
    <row r="174" s="341" customFormat="1" ht="24" customHeight="1" spans="1:10">
      <c r="A174" s="398">
        <v>2013103</v>
      </c>
      <c r="B174" s="399">
        <f t="shared" si="51"/>
        <v>7</v>
      </c>
      <c r="C174" s="6" t="s">
        <v>59</v>
      </c>
      <c r="D174" s="400"/>
      <c r="E174" s="400"/>
      <c r="F174" s="400"/>
      <c r="G174" s="400"/>
      <c r="H174" s="401"/>
      <c r="I174" s="400"/>
      <c r="J174" s="401"/>
    </row>
    <row r="175" s="341" customFormat="1" ht="24" customHeight="1" spans="1:10">
      <c r="A175" s="398">
        <v>2013105</v>
      </c>
      <c r="B175" s="399">
        <f t="shared" si="51"/>
        <v>7</v>
      </c>
      <c r="C175" s="6" t="s">
        <v>152</v>
      </c>
      <c r="D175" s="400"/>
      <c r="E175" s="400"/>
      <c r="F175" s="400"/>
      <c r="G175" s="400"/>
      <c r="H175" s="401"/>
      <c r="I175" s="400"/>
      <c r="J175" s="401"/>
    </row>
    <row r="176" s="341" customFormat="1" ht="24" customHeight="1" spans="1:10">
      <c r="A176" s="398">
        <v>2013150</v>
      </c>
      <c r="B176" s="399">
        <f t="shared" si="51"/>
        <v>7</v>
      </c>
      <c r="C176" s="6" t="s">
        <v>66</v>
      </c>
      <c r="D176" s="400">
        <v>14338121.12</v>
      </c>
      <c r="E176" s="400">
        <v>19490100.85</v>
      </c>
      <c r="F176" s="400">
        <v>19981467.89</v>
      </c>
      <c r="G176" s="400">
        <v>16425598.34</v>
      </c>
      <c r="H176" s="401">
        <f t="shared" ref="H176:H180" si="70">G176/F176</f>
        <v>0.822041625291224</v>
      </c>
      <c r="I176" s="400">
        <f t="shared" ref="I176:I180" si="71">G176-D176</f>
        <v>2087477.22</v>
      </c>
      <c r="J176" s="401">
        <f t="shared" ref="J176:J180" si="72">I176/D176</f>
        <v>0.145589314145785</v>
      </c>
    </row>
    <row r="177" s="341" customFormat="1" ht="24" customHeight="1" spans="1:10">
      <c r="A177" s="398">
        <v>2013199</v>
      </c>
      <c r="B177" s="399">
        <f t="shared" si="51"/>
        <v>7</v>
      </c>
      <c r="C177" s="6" t="s">
        <v>153</v>
      </c>
      <c r="D177" s="400"/>
      <c r="E177" s="400"/>
      <c r="F177" s="400">
        <v>18856.8</v>
      </c>
      <c r="G177" s="400">
        <v>13100</v>
      </c>
      <c r="H177" s="401">
        <f t="shared" si="70"/>
        <v>0.69470960078062</v>
      </c>
      <c r="I177" s="400">
        <f t="shared" si="71"/>
        <v>13100</v>
      </c>
      <c r="J177" s="401"/>
    </row>
    <row r="178" s="341" customFormat="1" ht="24" customHeight="1" spans="1:10">
      <c r="A178" s="393">
        <v>20132</v>
      </c>
      <c r="B178" s="394">
        <f t="shared" si="51"/>
        <v>5</v>
      </c>
      <c r="C178" s="395" t="s">
        <v>154</v>
      </c>
      <c r="D178" s="396">
        <f t="shared" ref="D178:G178" si="73">SUM(D179:D184)</f>
        <v>4690456.71</v>
      </c>
      <c r="E178" s="396">
        <f t="shared" si="73"/>
        <v>13758331.06</v>
      </c>
      <c r="F178" s="396">
        <f t="shared" si="73"/>
        <v>16323687.56</v>
      </c>
      <c r="G178" s="396">
        <f t="shared" si="73"/>
        <v>13126008.45</v>
      </c>
      <c r="H178" s="397">
        <f t="shared" si="70"/>
        <v>0.804108042484489</v>
      </c>
      <c r="I178" s="396">
        <f t="shared" si="71"/>
        <v>8435551.74</v>
      </c>
      <c r="J178" s="397">
        <f t="shared" si="72"/>
        <v>1.79844997226294</v>
      </c>
    </row>
    <row r="179" s="341" customFormat="1" ht="24" customHeight="1" spans="1:10">
      <c r="A179" s="398">
        <v>2013201</v>
      </c>
      <c r="B179" s="399">
        <f t="shared" si="51"/>
        <v>7</v>
      </c>
      <c r="C179" s="6" t="s">
        <v>57</v>
      </c>
      <c r="D179" s="400">
        <v>2179115.55</v>
      </c>
      <c r="E179" s="400">
        <v>10776283.92</v>
      </c>
      <c r="F179" s="400">
        <v>10808183.92</v>
      </c>
      <c r="G179" s="400">
        <v>9372934.36</v>
      </c>
      <c r="H179" s="401">
        <f t="shared" si="70"/>
        <v>0.867207148710326</v>
      </c>
      <c r="I179" s="400">
        <f t="shared" si="71"/>
        <v>7193818.81</v>
      </c>
      <c r="J179" s="401">
        <f t="shared" si="72"/>
        <v>3.30125624132231</v>
      </c>
    </row>
    <row r="180" s="341" customFormat="1" ht="24" customHeight="1" spans="1:10">
      <c r="A180" s="398">
        <v>2013202</v>
      </c>
      <c r="B180" s="399">
        <f t="shared" si="51"/>
        <v>7</v>
      </c>
      <c r="C180" s="6" t="s">
        <v>58</v>
      </c>
      <c r="D180" s="400">
        <v>2155832.86</v>
      </c>
      <c r="E180" s="400">
        <v>884400</v>
      </c>
      <c r="F180" s="400">
        <v>2149795.9</v>
      </c>
      <c r="G180" s="400">
        <v>1199780.08</v>
      </c>
      <c r="H180" s="401">
        <f t="shared" si="70"/>
        <v>0.558090226146584</v>
      </c>
      <c r="I180" s="400">
        <f t="shared" si="71"/>
        <v>-956052.78</v>
      </c>
      <c r="J180" s="401">
        <f t="shared" si="72"/>
        <v>-0.443472589057762</v>
      </c>
    </row>
    <row r="181" s="341" customFormat="1" ht="24" customHeight="1" spans="1:10">
      <c r="A181" s="416">
        <v>2013203</v>
      </c>
      <c r="B181" s="399">
        <f t="shared" si="51"/>
        <v>7</v>
      </c>
      <c r="C181" s="6" t="s">
        <v>59</v>
      </c>
      <c r="D181" s="400"/>
      <c r="E181" s="400"/>
      <c r="F181" s="400"/>
      <c r="G181" s="400"/>
      <c r="H181" s="401"/>
      <c r="I181" s="400"/>
      <c r="J181" s="401"/>
    </row>
    <row r="182" s="341" customFormat="1" ht="24" customHeight="1" spans="1:10">
      <c r="A182" s="398">
        <v>2013204</v>
      </c>
      <c r="B182" s="399">
        <f t="shared" si="51"/>
        <v>7</v>
      </c>
      <c r="C182" s="6" t="s">
        <v>155</v>
      </c>
      <c r="D182" s="400"/>
      <c r="E182" s="400"/>
      <c r="F182" s="400"/>
      <c r="G182" s="400"/>
      <c r="H182" s="401"/>
      <c r="I182" s="400"/>
      <c r="J182" s="401"/>
    </row>
    <row r="183" s="341" customFormat="1" ht="24" customHeight="1" spans="1:10">
      <c r="A183" s="398">
        <v>2013250</v>
      </c>
      <c r="B183" s="399">
        <f t="shared" si="51"/>
        <v>7</v>
      </c>
      <c r="C183" s="6" t="s">
        <v>66</v>
      </c>
      <c r="D183" s="400"/>
      <c r="E183" s="400">
        <v>10871.28</v>
      </c>
      <c r="F183" s="400">
        <v>10871.28</v>
      </c>
      <c r="G183" s="400"/>
      <c r="H183" s="401">
        <f t="shared" ref="H183:H187" si="74">G183/F183</f>
        <v>0</v>
      </c>
      <c r="I183" s="400">
        <f t="shared" ref="I183:I187" si="75">G183-D183</f>
        <v>0</v>
      </c>
      <c r="J183" s="401"/>
    </row>
    <row r="184" s="341" customFormat="1" ht="24" customHeight="1" spans="1:10">
      <c r="A184" s="398">
        <v>2013299</v>
      </c>
      <c r="B184" s="399">
        <f t="shared" si="51"/>
        <v>7</v>
      </c>
      <c r="C184" s="6" t="s">
        <v>156</v>
      </c>
      <c r="D184" s="400">
        <v>355508.3</v>
      </c>
      <c r="E184" s="400">
        <v>2086775.86</v>
      </c>
      <c r="F184" s="400">
        <v>3354836.46</v>
      </c>
      <c r="G184" s="400">
        <v>2553294.01</v>
      </c>
      <c r="H184" s="401">
        <f t="shared" si="74"/>
        <v>0.761078532573239</v>
      </c>
      <c r="I184" s="400">
        <f t="shared" si="75"/>
        <v>2197785.71</v>
      </c>
      <c r="J184" s="401">
        <f t="shared" ref="J184:J187" si="76">I184/D184</f>
        <v>6.18209394829882</v>
      </c>
    </row>
    <row r="185" s="341" customFormat="1" ht="24" customHeight="1" spans="1:10">
      <c r="A185" s="393">
        <v>20133</v>
      </c>
      <c r="B185" s="394">
        <f t="shared" si="51"/>
        <v>5</v>
      </c>
      <c r="C185" s="395" t="s">
        <v>157</v>
      </c>
      <c r="D185" s="396">
        <f t="shared" ref="D185:G185" si="77">SUM(D186:D191)</f>
        <v>2986429.93</v>
      </c>
      <c r="E185" s="396">
        <f t="shared" si="77"/>
        <v>2563465.86</v>
      </c>
      <c r="F185" s="396">
        <f t="shared" si="77"/>
        <v>3826725.86</v>
      </c>
      <c r="G185" s="396">
        <f t="shared" si="77"/>
        <v>3586474.54</v>
      </c>
      <c r="H185" s="397">
        <f t="shared" si="74"/>
        <v>0.93721752516654</v>
      </c>
      <c r="I185" s="396">
        <f t="shared" si="75"/>
        <v>600044.61</v>
      </c>
      <c r="J185" s="397">
        <f t="shared" si="76"/>
        <v>0.200923719646756</v>
      </c>
    </row>
    <row r="186" s="341" customFormat="1" ht="24" customHeight="1" spans="1:10">
      <c r="A186" s="398">
        <v>2013301</v>
      </c>
      <c r="B186" s="399">
        <f t="shared" si="51"/>
        <v>7</v>
      </c>
      <c r="C186" s="6" t="s">
        <v>57</v>
      </c>
      <c r="D186" s="400">
        <v>1195416.51</v>
      </c>
      <c r="E186" s="400">
        <v>1072645.3</v>
      </c>
      <c r="F186" s="400">
        <v>1092427.3</v>
      </c>
      <c r="G186" s="400">
        <v>1216727.35</v>
      </c>
      <c r="H186" s="401">
        <f t="shared" si="74"/>
        <v>1.11378336114449</v>
      </c>
      <c r="I186" s="400">
        <f t="shared" si="75"/>
        <v>21310.8400000001</v>
      </c>
      <c r="J186" s="401">
        <f t="shared" si="76"/>
        <v>0.0178271253757404</v>
      </c>
    </row>
    <row r="187" s="341" customFormat="1" ht="24" customHeight="1" spans="1:10">
      <c r="A187" s="398">
        <v>2013302</v>
      </c>
      <c r="B187" s="399">
        <f t="shared" si="51"/>
        <v>7</v>
      </c>
      <c r="C187" s="6" t="s">
        <v>58</v>
      </c>
      <c r="D187" s="400">
        <v>442798.5</v>
      </c>
      <c r="E187" s="400"/>
      <c r="F187" s="400">
        <v>1017800</v>
      </c>
      <c r="G187" s="400">
        <v>921251.33</v>
      </c>
      <c r="H187" s="401">
        <f t="shared" si="74"/>
        <v>0.90513984083317</v>
      </c>
      <c r="I187" s="400">
        <f t="shared" si="75"/>
        <v>478452.83</v>
      </c>
      <c r="J187" s="401">
        <f t="shared" si="76"/>
        <v>1.08052043988406</v>
      </c>
    </row>
    <row r="188" s="341" customFormat="1" ht="24" customHeight="1" spans="1:10">
      <c r="A188" s="398">
        <v>2013303</v>
      </c>
      <c r="B188" s="399">
        <f t="shared" si="51"/>
        <v>7</v>
      </c>
      <c r="C188" s="6" t="s">
        <v>59</v>
      </c>
      <c r="D188" s="400"/>
      <c r="E188" s="400"/>
      <c r="F188" s="400"/>
      <c r="G188" s="400"/>
      <c r="H188" s="401"/>
      <c r="I188" s="400"/>
      <c r="J188" s="401"/>
    </row>
    <row r="189" s="341" customFormat="1" ht="24" customHeight="1" spans="1:10">
      <c r="A189" s="398">
        <v>2013304</v>
      </c>
      <c r="B189" s="399">
        <f t="shared" si="51"/>
        <v>7</v>
      </c>
      <c r="C189" s="6" t="s">
        <v>158</v>
      </c>
      <c r="D189" s="400"/>
      <c r="E189" s="400"/>
      <c r="F189" s="400"/>
      <c r="G189" s="400"/>
      <c r="H189" s="401"/>
      <c r="I189" s="400"/>
      <c r="J189" s="401"/>
    </row>
    <row r="190" s="341" customFormat="1" ht="24" customHeight="1" spans="1:10">
      <c r="A190" s="398">
        <v>2013350</v>
      </c>
      <c r="B190" s="399">
        <f t="shared" si="51"/>
        <v>7</v>
      </c>
      <c r="C190" s="6" t="s">
        <v>66</v>
      </c>
      <c r="D190" s="400">
        <v>1348214.92</v>
      </c>
      <c r="E190" s="400">
        <v>1490820.56</v>
      </c>
      <c r="F190" s="400">
        <v>1716498.56</v>
      </c>
      <c r="G190" s="400">
        <v>1448495.86</v>
      </c>
      <c r="H190" s="401">
        <f t="shared" ref="H190:H194" si="78">G190/F190</f>
        <v>0.84386663278063</v>
      </c>
      <c r="I190" s="400">
        <f t="shared" ref="I190:I194" si="79">G190-D190</f>
        <v>100280.94</v>
      </c>
      <c r="J190" s="401">
        <f t="shared" ref="J190:J194" si="80">I190/D190</f>
        <v>0.074380529774882</v>
      </c>
    </row>
    <row r="191" s="341" customFormat="1" ht="24" customHeight="1" spans="1:10">
      <c r="A191" s="398">
        <v>2013399</v>
      </c>
      <c r="B191" s="399">
        <f t="shared" si="51"/>
        <v>7</v>
      </c>
      <c r="C191" s="6" t="s">
        <v>159</v>
      </c>
      <c r="D191" s="400"/>
      <c r="E191" s="400"/>
      <c r="F191" s="400"/>
      <c r="G191" s="400"/>
      <c r="H191" s="401"/>
      <c r="I191" s="400"/>
      <c r="J191" s="401"/>
    </row>
    <row r="192" s="341" customFormat="1" ht="24" customHeight="1" spans="1:10">
      <c r="A192" s="393">
        <v>20134</v>
      </c>
      <c r="B192" s="394">
        <f t="shared" si="51"/>
        <v>5</v>
      </c>
      <c r="C192" s="395" t="s">
        <v>160</v>
      </c>
      <c r="D192" s="396">
        <f t="shared" ref="D192:G192" si="81">SUM(D193:D199)</f>
        <v>1148143.94</v>
      </c>
      <c r="E192" s="396">
        <f t="shared" si="81"/>
        <v>833389.8</v>
      </c>
      <c r="F192" s="396">
        <f t="shared" si="81"/>
        <v>1104889.7</v>
      </c>
      <c r="G192" s="396">
        <f t="shared" si="81"/>
        <v>1160715.59</v>
      </c>
      <c r="H192" s="397">
        <f t="shared" si="78"/>
        <v>1.05052621089689</v>
      </c>
      <c r="I192" s="396">
        <f t="shared" si="79"/>
        <v>12571.6499999999</v>
      </c>
      <c r="J192" s="397">
        <f t="shared" si="80"/>
        <v>0.0109495417447397</v>
      </c>
    </row>
    <row r="193" s="341" customFormat="1" ht="24" customHeight="1" spans="1:10">
      <c r="A193" s="398">
        <v>2013401</v>
      </c>
      <c r="B193" s="399">
        <f t="shared" si="51"/>
        <v>7</v>
      </c>
      <c r="C193" s="6" t="s">
        <v>57</v>
      </c>
      <c r="D193" s="400">
        <v>889022.44</v>
      </c>
      <c r="E193" s="400">
        <v>679413.8</v>
      </c>
      <c r="F193" s="400">
        <v>696113.8</v>
      </c>
      <c r="G193" s="400">
        <v>822739.87</v>
      </c>
      <c r="H193" s="401">
        <f t="shared" si="78"/>
        <v>1.18190426622773</v>
      </c>
      <c r="I193" s="400">
        <f t="shared" si="79"/>
        <v>-66282.5699999999</v>
      </c>
      <c r="J193" s="401">
        <f t="shared" si="80"/>
        <v>-0.074556689480189</v>
      </c>
    </row>
    <row r="194" s="341" customFormat="1" ht="24" customHeight="1" spans="1:10">
      <c r="A194" s="398">
        <v>2013402</v>
      </c>
      <c r="B194" s="399">
        <f t="shared" si="51"/>
        <v>7</v>
      </c>
      <c r="C194" s="6" t="s">
        <v>58</v>
      </c>
      <c r="D194" s="400">
        <v>179121.5</v>
      </c>
      <c r="E194" s="400">
        <v>143976</v>
      </c>
      <c r="F194" s="400">
        <v>368775.9</v>
      </c>
      <c r="G194" s="400">
        <v>327975.72</v>
      </c>
      <c r="H194" s="401">
        <f t="shared" si="78"/>
        <v>0.88936321489555</v>
      </c>
      <c r="I194" s="400">
        <f t="shared" si="79"/>
        <v>148854.22</v>
      </c>
      <c r="J194" s="401">
        <f t="shared" si="80"/>
        <v>0.831023746451431</v>
      </c>
    </row>
    <row r="195" s="341" customFormat="1" ht="24" customHeight="1" spans="1:10">
      <c r="A195" s="398">
        <v>2013403</v>
      </c>
      <c r="B195" s="399">
        <f t="shared" si="51"/>
        <v>7</v>
      </c>
      <c r="C195" s="6" t="s">
        <v>59</v>
      </c>
      <c r="D195" s="400"/>
      <c r="E195" s="400"/>
      <c r="F195" s="400"/>
      <c r="G195" s="400"/>
      <c r="H195" s="401"/>
      <c r="I195" s="400"/>
      <c r="J195" s="401"/>
    </row>
    <row r="196" s="343" customFormat="1" ht="24" customHeight="1" spans="1:10">
      <c r="A196" s="398">
        <v>2013404</v>
      </c>
      <c r="B196" s="399">
        <f t="shared" si="51"/>
        <v>7</v>
      </c>
      <c r="C196" s="6" t="s">
        <v>161</v>
      </c>
      <c r="D196" s="400">
        <v>80000</v>
      </c>
      <c r="E196" s="400"/>
      <c r="F196" s="400">
        <v>30000</v>
      </c>
      <c r="G196" s="400"/>
      <c r="H196" s="401">
        <f>G196/F196</f>
        <v>0</v>
      </c>
      <c r="I196" s="400">
        <f>G196-D196</f>
        <v>-80000</v>
      </c>
      <c r="J196" s="401">
        <f>I196/D196</f>
        <v>-1</v>
      </c>
    </row>
    <row r="197" s="341" customFormat="1" ht="24" customHeight="1" spans="1:10">
      <c r="A197" s="398">
        <v>2013405</v>
      </c>
      <c r="B197" s="399">
        <f t="shared" si="51"/>
        <v>7</v>
      </c>
      <c r="C197" s="6" t="s">
        <v>162</v>
      </c>
      <c r="D197" s="400"/>
      <c r="E197" s="400">
        <v>10000</v>
      </c>
      <c r="F197" s="400">
        <v>10000</v>
      </c>
      <c r="G197" s="400">
        <v>10000</v>
      </c>
      <c r="H197" s="401">
        <f>G197/F197</f>
        <v>1</v>
      </c>
      <c r="I197" s="400">
        <f>G197-D197</f>
        <v>10000</v>
      </c>
      <c r="J197" s="401"/>
    </row>
    <row r="198" s="341" customFormat="1" ht="24" customHeight="1" spans="1:10">
      <c r="A198" s="398">
        <v>2013450</v>
      </c>
      <c r="B198" s="399">
        <f t="shared" si="51"/>
        <v>7</v>
      </c>
      <c r="C198" s="6" t="s">
        <v>66</v>
      </c>
      <c r="D198" s="400"/>
      <c r="E198" s="400"/>
      <c r="F198" s="400"/>
      <c r="G198" s="400"/>
      <c r="H198" s="401"/>
      <c r="I198" s="400"/>
      <c r="J198" s="401"/>
    </row>
    <row r="199" s="343" customFormat="1" ht="24" customHeight="1" spans="1:10">
      <c r="A199" s="398">
        <v>2013499</v>
      </c>
      <c r="B199" s="399">
        <f t="shared" si="51"/>
        <v>7</v>
      </c>
      <c r="C199" s="6" t="s">
        <v>163</v>
      </c>
      <c r="D199" s="400"/>
      <c r="E199" s="400"/>
      <c r="F199" s="400"/>
      <c r="G199" s="400"/>
      <c r="H199" s="401"/>
      <c r="I199" s="400"/>
      <c r="J199" s="401"/>
    </row>
    <row r="200" s="341" customFormat="1" ht="24" customHeight="1" spans="1:10">
      <c r="A200" s="393">
        <v>20135</v>
      </c>
      <c r="B200" s="394">
        <f t="shared" ref="B200:B263" si="82">LEN(A200)</f>
        <v>5</v>
      </c>
      <c r="C200" s="395" t="s">
        <v>164</v>
      </c>
      <c r="D200" s="396"/>
      <c r="E200" s="396"/>
      <c r="F200" s="396"/>
      <c r="G200" s="396"/>
      <c r="H200" s="397"/>
      <c r="I200" s="396"/>
      <c r="J200" s="397"/>
    </row>
    <row r="201" s="341" customFormat="1" ht="24" customHeight="1" spans="1:10">
      <c r="A201" s="398">
        <v>2013501</v>
      </c>
      <c r="B201" s="399">
        <f t="shared" si="82"/>
        <v>7</v>
      </c>
      <c r="C201" s="6" t="s">
        <v>57</v>
      </c>
      <c r="D201" s="400"/>
      <c r="E201" s="400"/>
      <c r="F201" s="400"/>
      <c r="G201" s="400"/>
      <c r="H201" s="401"/>
      <c r="I201" s="400"/>
      <c r="J201" s="401"/>
    </row>
    <row r="202" s="341" customFormat="1" ht="24" customHeight="1" spans="1:10">
      <c r="A202" s="398">
        <v>2013502</v>
      </c>
      <c r="B202" s="399">
        <f t="shared" si="82"/>
        <v>7</v>
      </c>
      <c r="C202" s="6" t="s">
        <v>58</v>
      </c>
      <c r="D202" s="400"/>
      <c r="E202" s="400"/>
      <c r="F202" s="400"/>
      <c r="G202" s="400"/>
      <c r="H202" s="401"/>
      <c r="I202" s="400"/>
      <c r="J202" s="401"/>
    </row>
    <row r="203" s="341" customFormat="1" ht="24" customHeight="1" spans="1:10">
      <c r="A203" s="398">
        <v>2013503</v>
      </c>
      <c r="B203" s="399">
        <f t="shared" si="82"/>
        <v>7</v>
      </c>
      <c r="C203" s="6" t="s">
        <v>59</v>
      </c>
      <c r="D203" s="400"/>
      <c r="E203" s="400"/>
      <c r="F203" s="400"/>
      <c r="G203" s="400"/>
      <c r="H203" s="401"/>
      <c r="I203" s="400"/>
      <c r="J203" s="401"/>
    </row>
    <row r="204" s="341" customFormat="1" ht="24" customHeight="1" spans="1:10">
      <c r="A204" s="398">
        <v>2013550</v>
      </c>
      <c r="B204" s="399">
        <f t="shared" si="82"/>
        <v>7</v>
      </c>
      <c r="C204" s="6" t="s">
        <v>66</v>
      </c>
      <c r="D204" s="400"/>
      <c r="E204" s="400"/>
      <c r="F204" s="400"/>
      <c r="G204" s="400"/>
      <c r="H204" s="401"/>
      <c r="I204" s="400"/>
      <c r="J204" s="401"/>
    </row>
    <row r="205" s="341" customFormat="1" ht="24" customHeight="1" spans="1:10">
      <c r="A205" s="398">
        <v>2013599</v>
      </c>
      <c r="B205" s="399">
        <f t="shared" si="82"/>
        <v>7</v>
      </c>
      <c r="C205" s="6" t="s">
        <v>165</v>
      </c>
      <c r="D205" s="400"/>
      <c r="E205" s="400"/>
      <c r="F205" s="400"/>
      <c r="G205" s="400"/>
      <c r="H205" s="401"/>
      <c r="I205" s="400"/>
      <c r="J205" s="401"/>
    </row>
    <row r="206" s="341" customFormat="1" ht="24" customHeight="1" spans="1:10">
      <c r="A206" s="393">
        <v>20136</v>
      </c>
      <c r="B206" s="394">
        <f t="shared" si="82"/>
        <v>5</v>
      </c>
      <c r="C206" s="395" t="s">
        <v>166</v>
      </c>
      <c r="D206" s="396">
        <f t="shared" ref="D206:G206" si="83">SUM(D207:D211)</f>
        <v>6839824.96</v>
      </c>
      <c r="E206" s="396">
        <f t="shared" si="83"/>
        <v>2691213.52</v>
      </c>
      <c r="F206" s="396">
        <f t="shared" si="83"/>
        <v>61819527.19</v>
      </c>
      <c r="G206" s="396">
        <f t="shared" si="83"/>
        <v>60681307.66</v>
      </c>
      <c r="H206" s="397">
        <f t="shared" ref="H206:H208" si="84">G206/F206</f>
        <v>0.98158802595656</v>
      </c>
      <c r="I206" s="396">
        <f t="shared" ref="I206:I208" si="85">G206-D206</f>
        <v>53841482.7</v>
      </c>
      <c r="J206" s="397">
        <f t="shared" ref="J206:J208" si="86">I206/D206</f>
        <v>7.87176324173068</v>
      </c>
    </row>
    <row r="207" s="341" customFormat="1" ht="24" customHeight="1" spans="1:10">
      <c r="A207" s="398">
        <v>2013601</v>
      </c>
      <c r="B207" s="399">
        <f t="shared" si="82"/>
        <v>7</v>
      </c>
      <c r="C207" s="6" t="s">
        <v>57</v>
      </c>
      <c r="D207" s="400">
        <v>4195197.3</v>
      </c>
      <c r="E207" s="400">
        <v>2529800.08</v>
      </c>
      <c r="F207" s="400">
        <v>2954316.08</v>
      </c>
      <c r="G207" s="400">
        <v>3443357.35</v>
      </c>
      <c r="H207" s="401">
        <f t="shared" si="84"/>
        <v>1.16553451179807</v>
      </c>
      <c r="I207" s="400">
        <f t="shared" si="85"/>
        <v>-751839.95</v>
      </c>
      <c r="J207" s="401">
        <f t="shared" si="86"/>
        <v>-0.179214443621042</v>
      </c>
    </row>
    <row r="208" s="341" customFormat="1" ht="24" customHeight="1" spans="1:10">
      <c r="A208" s="398">
        <v>2013602</v>
      </c>
      <c r="B208" s="399">
        <f t="shared" si="82"/>
        <v>7</v>
      </c>
      <c r="C208" s="6" t="s">
        <v>58</v>
      </c>
      <c r="D208" s="400">
        <v>1992362.47</v>
      </c>
      <c r="E208" s="400"/>
      <c r="F208" s="400">
        <v>2864293.59</v>
      </c>
      <c r="G208" s="400">
        <v>2095976.57</v>
      </c>
      <c r="H208" s="401">
        <f t="shared" si="84"/>
        <v>0.731760381448886</v>
      </c>
      <c r="I208" s="400">
        <f t="shared" si="85"/>
        <v>103614.1</v>
      </c>
      <c r="J208" s="401">
        <f t="shared" si="86"/>
        <v>0.0520056473458869</v>
      </c>
    </row>
    <row r="209" s="341" customFormat="1" ht="24" customHeight="1" spans="1:10">
      <c r="A209" s="398">
        <v>2013603</v>
      </c>
      <c r="B209" s="399">
        <f t="shared" si="82"/>
        <v>7</v>
      </c>
      <c r="C209" s="6" t="s">
        <v>59</v>
      </c>
      <c r="D209" s="400"/>
      <c r="E209" s="400"/>
      <c r="F209" s="400"/>
      <c r="G209" s="400"/>
      <c r="H209" s="401"/>
      <c r="I209" s="400"/>
      <c r="J209" s="401"/>
    </row>
    <row r="210" s="341" customFormat="1" ht="24" customHeight="1" spans="1:10">
      <c r="A210" s="398">
        <v>2013650</v>
      </c>
      <c r="B210" s="399">
        <f t="shared" si="82"/>
        <v>7</v>
      </c>
      <c r="C210" s="6" t="s">
        <v>66</v>
      </c>
      <c r="D210" s="400">
        <v>652265.19</v>
      </c>
      <c r="E210" s="400">
        <v>161413.44</v>
      </c>
      <c r="F210" s="400">
        <v>182859.84</v>
      </c>
      <c r="G210" s="400">
        <v>150971.6</v>
      </c>
      <c r="H210" s="401">
        <f>G210/F210</f>
        <v>0.825613759697045</v>
      </c>
      <c r="I210" s="400">
        <f>G210-D210</f>
        <v>-501293.59</v>
      </c>
      <c r="J210" s="401">
        <f>I210/D210</f>
        <v>-0.768542607647052</v>
      </c>
    </row>
    <row r="211" s="341" customFormat="1" ht="24" customHeight="1" spans="1:10">
      <c r="A211" s="398">
        <v>2013699</v>
      </c>
      <c r="B211" s="399">
        <f t="shared" si="82"/>
        <v>7</v>
      </c>
      <c r="C211" s="6" t="s">
        <v>167</v>
      </c>
      <c r="D211" s="400"/>
      <c r="E211" s="400"/>
      <c r="F211" s="400">
        <v>55818057.68</v>
      </c>
      <c r="G211" s="400">
        <v>54991002.14</v>
      </c>
      <c r="H211" s="401">
        <f>G211/F211</f>
        <v>0.985183011119064</v>
      </c>
      <c r="I211" s="400">
        <f>G211-D211</f>
        <v>54991002.14</v>
      </c>
      <c r="J211" s="401" t="e">
        <f>I211/D211</f>
        <v>#DIV/0!</v>
      </c>
    </row>
    <row r="212" s="341" customFormat="1" ht="24" customHeight="1" spans="1:10">
      <c r="A212" s="393">
        <v>20137</v>
      </c>
      <c r="B212" s="394">
        <f t="shared" si="82"/>
        <v>5</v>
      </c>
      <c r="C212" s="395" t="s">
        <v>168</v>
      </c>
      <c r="D212" s="396"/>
      <c r="E212" s="396"/>
      <c r="F212" s="396"/>
      <c r="G212" s="396"/>
      <c r="H212" s="397"/>
      <c r="I212" s="396"/>
      <c r="J212" s="397"/>
    </row>
    <row r="213" s="341" customFormat="1" ht="24" customHeight="1" spans="1:10">
      <c r="A213" s="398">
        <v>2013701</v>
      </c>
      <c r="B213" s="399">
        <f t="shared" si="82"/>
        <v>7</v>
      </c>
      <c r="C213" s="6" t="s">
        <v>169</v>
      </c>
      <c r="D213" s="400"/>
      <c r="E213" s="400"/>
      <c r="F213" s="400"/>
      <c r="G213" s="400"/>
      <c r="H213" s="401"/>
      <c r="I213" s="400"/>
      <c r="J213" s="401"/>
    </row>
    <row r="214" s="341" customFormat="1" ht="24" customHeight="1" spans="1:10">
      <c r="A214" s="398">
        <v>2013702</v>
      </c>
      <c r="B214" s="399">
        <f t="shared" si="82"/>
        <v>7</v>
      </c>
      <c r="C214" s="6" t="s">
        <v>170</v>
      </c>
      <c r="D214" s="400"/>
      <c r="E214" s="400"/>
      <c r="F214" s="400"/>
      <c r="G214" s="400"/>
      <c r="H214" s="401"/>
      <c r="I214" s="400"/>
      <c r="J214" s="401"/>
    </row>
    <row r="215" s="341" customFormat="1" ht="24" customHeight="1" spans="1:10">
      <c r="A215" s="398">
        <v>2013703</v>
      </c>
      <c r="B215" s="399">
        <f t="shared" si="82"/>
        <v>7</v>
      </c>
      <c r="C215" s="6" t="s">
        <v>171</v>
      </c>
      <c r="D215" s="400"/>
      <c r="E215" s="400"/>
      <c r="F215" s="400"/>
      <c r="G215" s="400"/>
      <c r="H215" s="401"/>
      <c r="I215" s="400"/>
      <c r="J215" s="401"/>
    </row>
    <row r="216" s="341" customFormat="1" ht="24" customHeight="1" spans="1:10">
      <c r="A216" s="398">
        <v>2013704</v>
      </c>
      <c r="B216" s="399">
        <f t="shared" si="82"/>
        <v>7</v>
      </c>
      <c r="C216" s="6" t="s">
        <v>172</v>
      </c>
      <c r="D216" s="400"/>
      <c r="E216" s="400"/>
      <c r="F216" s="400"/>
      <c r="G216" s="400"/>
      <c r="H216" s="401"/>
      <c r="I216" s="400"/>
      <c r="J216" s="401"/>
    </row>
    <row r="217" s="341" customFormat="1" ht="24" customHeight="1" spans="1:10">
      <c r="A217" s="398">
        <v>2013750</v>
      </c>
      <c r="B217" s="399">
        <f t="shared" si="82"/>
        <v>7</v>
      </c>
      <c r="C217" s="6" t="s">
        <v>173</v>
      </c>
      <c r="D217" s="400"/>
      <c r="E217" s="400"/>
      <c r="F217" s="400"/>
      <c r="G217" s="400"/>
      <c r="H217" s="401"/>
      <c r="I217" s="400"/>
      <c r="J217" s="401"/>
    </row>
    <row r="218" s="341" customFormat="1" ht="24" customHeight="1" spans="1:10">
      <c r="A218" s="398">
        <v>2013799</v>
      </c>
      <c r="B218" s="399">
        <f t="shared" si="82"/>
        <v>7</v>
      </c>
      <c r="C218" s="6" t="s">
        <v>174</v>
      </c>
      <c r="D218" s="400"/>
      <c r="E218" s="400"/>
      <c r="F218" s="400"/>
      <c r="G218" s="400"/>
      <c r="H218" s="401"/>
      <c r="I218" s="400"/>
      <c r="J218" s="401"/>
    </row>
    <row r="219" s="341" customFormat="1" ht="24" customHeight="1" spans="1:10">
      <c r="A219" s="417">
        <v>20138</v>
      </c>
      <c r="B219" s="394">
        <f t="shared" si="82"/>
        <v>5</v>
      </c>
      <c r="C219" s="417" t="s">
        <v>175</v>
      </c>
      <c r="D219" s="396">
        <f t="shared" ref="D219:G219" si="87">SUM(D220:D233)</f>
        <v>13469786.41</v>
      </c>
      <c r="E219" s="396">
        <f t="shared" si="87"/>
        <v>13018663.09</v>
      </c>
      <c r="F219" s="396">
        <f t="shared" si="87"/>
        <v>16006167.39</v>
      </c>
      <c r="G219" s="396">
        <f t="shared" si="87"/>
        <v>17192185.53</v>
      </c>
      <c r="H219" s="397">
        <f t="shared" ref="H219:H223" si="88">G219/F219</f>
        <v>1.07409757196098</v>
      </c>
      <c r="I219" s="396">
        <f t="shared" ref="I219:I225" si="89">G219-D219</f>
        <v>3722399.12</v>
      </c>
      <c r="J219" s="397">
        <f t="shared" ref="J219:J224" si="90">I219/D219</f>
        <v>0.27635175545445</v>
      </c>
    </row>
    <row r="220" s="341" customFormat="1" ht="24" customHeight="1" spans="1:10">
      <c r="A220" s="418">
        <v>2013801</v>
      </c>
      <c r="B220" s="399">
        <f t="shared" si="82"/>
        <v>7</v>
      </c>
      <c r="C220" s="418" t="s">
        <v>169</v>
      </c>
      <c r="D220" s="400">
        <v>11982860.3</v>
      </c>
      <c r="E220" s="400">
        <v>12208663.09</v>
      </c>
      <c r="F220" s="400">
        <v>14370477.39</v>
      </c>
      <c r="G220" s="400">
        <v>16096090.43</v>
      </c>
      <c r="H220" s="401">
        <f t="shared" si="88"/>
        <v>1.12008042552579</v>
      </c>
      <c r="I220" s="400">
        <f t="shared" si="89"/>
        <v>4113230.13</v>
      </c>
      <c r="J220" s="401">
        <f t="shared" si="90"/>
        <v>0.343259457844134</v>
      </c>
    </row>
    <row r="221" s="341" customFormat="1" ht="24" customHeight="1" spans="1:10">
      <c r="A221" s="418">
        <v>2013802</v>
      </c>
      <c r="B221" s="399">
        <f t="shared" si="82"/>
        <v>7</v>
      </c>
      <c r="C221" s="418" t="s">
        <v>170</v>
      </c>
      <c r="D221" s="400"/>
      <c r="E221" s="400"/>
      <c r="F221" s="400"/>
      <c r="G221" s="400"/>
      <c r="H221" s="401"/>
      <c r="I221" s="400"/>
      <c r="J221" s="401"/>
    </row>
    <row r="222" s="341" customFormat="1" ht="24" customHeight="1" spans="1:10">
      <c r="A222" s="418">
        <v>2013803</v>
      </c>
      <c r="B222" s="399">
        <f t="shared" si="82"/>
        <v>7</v>
      </c>
      <c r="C222" s="418" t="s">
        <v>171</v>
      </c>
      <c r="D222" s="400"/>
      <c r="E222" s="400"/>
      <c r="F222" s="400"/>
      <c r="G222" s="400"/>
      <c r="H222" s="401"/>
      <c r="I222" s="400"/>
      <c r="J222" s="401"/>
    </row>
    <row r="223" s="341" customFormat="1" ht="24" customHeight="1" spans="1:10">
      <c r="A223" s="418">
        <v>2013804</v>
      </c>
      <c r="B223" s="399">
        <f t="shared" si="82"/>
        <v>7</v>
      </c>
      <c r="C223" s="418" t="s">
        <v>176</v>
      </c>
      <c r="D223" s="400">
        <v>7338.8</v>
      </c>
      <c r="E223" s="400"/>
      <c r="F223" s="400">
        <v>80932</v>
      </c>
      <c r="G223" s="400">
        <v>72921</v>
      </c>
      <c r="H223" s="401">
        <f t="shared" si="88"/>
        <v>0.901015667473929</v>
      </c>
      <c r="I223" s="400">
        <f t="shared" si="89"/>
        <v>65582.2</v>
      </c>
      <c r="J223" s="401">
        <f t="shared" si="90"/>
        <v>8.93636561835722</v>
      </c>
    </row>
    <row r="224" s="341" customFormat="1" ht="24" customHeight="1" spans="1:10">
      <c r="A224" s="418">
        <v>2013805</v>
      </c>
      <c r="B224" s="399">
        <f t="shared" si="82"/>
        <v>7</v>
      </c>
      <c r="C224" s="418" t="s">
        <v>177</v>
      </c>
      <c r="D224" s="400">
        <v>1818</v>
      </c>
      <c r="E224" s="400"/>
      <c r="F224" s="400"/>
      <c r="G224" s="400"/>
      <c r="H224" s="401"/>
      <c r="I224" s="400">
        <f t="shared" si="89"/>
        <v>-1818</v>
      </c>
      <c r="J224" s="401">
        <f t="shared" si="90"/>
        <v>-1</v>
      </c>
    </row>
    <row r="225" s="341" customFormat="1" ht="24" customHeight="1" spans="1:10">
      <c r="A225" s="418">
        <v>2013808</v>
      </c>
      <c r="B225" s="399">
        <f t="shared" si="82"/>
        <v>7</v>
      </c>
      <c r="C225" s="418" t="s">
        <v>178</v>
      </c>
      <c r="D225" s="400"/>
      <c r="E225" s="400"/>
      <c r="F225" s="400">
        <v>172608</v>
      </c>
      <c r="G225" s="400"/>
      <c r="H225" s="401">
        <f>G225/F225</f>
        <v>0</v>
      </c>
      <c r="I225" s="400">
        <f t="shared" si="89"/>
        <v>0</v>
      </c>
      <c r="J225" s="401"/>
    </row>
    <row r="226" s="341" customFormat="1" ht="24" customHeight="1" spans="1:10">
      <c r="A226" s="418">
        <v>2013810</v>
      </c>
      <c r="B226" s="399">
        <f t="shared" si="82"/>
        <v>7</v>
      </c>
      <c r="C226" s="418" t="s">
        <v>179</v>
      </c>
      <c r="D226" s="400"/>
      <c r="E226" s="400"/>
      <c r="F226" s="400"/>
      <c r="G226" s="400"/>
      <c r="H226" s="401"/>
      <c r="I226" s="400"/>
      <c r="J226" s="401"/>
    </row>
    <row r="227" s="341" customFormat="1" ht="24" customHeight="1" spans="1:10">
      <c r="A227" s="418">
        <v>2013812</v>
      </c>
      <c r="B227" s="399">
        <f t="shared" si="82"/>
        <v>7</v>
      </c>
      <c r="C227" s="418" t="s">
        <v>180</v>
      </c>
      <c r="D227" s="400"/>
      <c r="E227" s="400"/>
      <c r="F227" s="400"/>
      <c r="G227" s="400"/>
      <c r="H227" s="401"/>
      <c r="I227" s="400"/>
      <c r="J227" s="401"/>
    </row>
    <row r="228" s="341" customFormat="1" ht="24" customHeight="1" spans="1:10">
      <c r="A228" s="418">
        <v>2013813</v>
      </c>
      <c r="B228" s="399">
        <f t="shared" si="82"/>
        <v>7</v>
      </c>
      <c r="C228" s="418" t="s">
        <v>181</v>
      </c>
      <c r="D228" s="400"/>
      <c r="E228" s="400"/>
      <c r="F228" s="400"/>
      <c r="G228" s="400"/>
      <c r="H228" s="401"/>
      <c r="I228" s="400"/>
      <c r="J228" s="401"/>
    </row>
    <row r="229" s="341" customFormat="1" ht="24" customHeight="1" spans="1:10">
      <c r="A229" s="418">
        <v>2013814</v>
      </c>
      <c r="B229" s="399">
        <f t="shared" si="82"/>
        <v>7</v>
      </c>
      <c r="C229" s="418" t="s">
        <v>182</v>
      </c>
      <c r="D229" s="400"/>
      <c r="E229" s="400"/>
      <c r="F229" s="400"/>
      <c r="G229" s="400"/>
      <c r="H229" s="401"/>
      <c r="I229" s="400"/>
      <c r="J229" s="401"/>
    </row>
    <row r="230" s="341" customFormat="1" ht="24" customHeight="1" spans="1:10">
      <c r="A230" s="418">
        <v>2013815</v>
      </c>
      <c r="B230" s="399">
        <f t="shared" si="82"/>
        <v>7</v>
      </c>
      <c r="C230" s="418" t="s">
        <v>183</v>
      </c>
      <c r="D230" s="400">
        <v>4348</v>
      </c>
      <c r="E230" s="400"/>
      <c r="F230" s="400"/>
      <c r="G230" s="400"/>
      <c r="H230" s="401"/>
      <c r="I230" s="400">
        <f t="shared" ref="I230:I234" si="91">G230-D230</f>
        <v>-4348</v>
      </c>
      <c r="J230" s="401">
        <f t="shared" ref="J230:J233" si="92">I230/D230</f>
        <v>-1</v>
      </c>
    </row>
    <row r="231" s="341" customFormat="1" ht="24" customHeight="1" spans="1:10">
      <c r="A231" s="418">
        <v>2013816</v>
      </c>
      <c r="B231" s="399">
        <f t="shared" si="82"/>
        <v>7</v>
      </c>
      <c r="C231" s="418" t="s">
        <v>184</v>
      </c>
      <c r="D231" s="400">
        <v>47346.71</v>
      </c>
      <c r="E231" s="400">
        <v>610000</v>
      </c>
      <c r="F231" s="400">
        <v>610000</v>
      </c>
      <c r="G231" s="400">
        <v>458278</v>
      </c>
      <c r="H231" s="401">
        <f>G231/F231</f>
        <v>0.751275409836066</v>
      </c>
      <c r="I231" s="400">
        <f t="shared" si="91"/>
        <v>410931.29</v>
      </c>
      <c r="J231" s="401">
        <f t="shared" si="92"/>
        <v>8.6791941826581</v>
      </c>
    </row>
    <row r="232" s="341" customFormat="1" ht="24" customHeight="1" spans="1:10">
      <c r="A232" s="418">
        <v>2013850</v>
      </c>
      <c r="B232" s="399">
        <f t="shared" si="82"/>
        <v>7</v>
      </c>
      <c r="C232" s="418" t="s">
        <v>173</v>
      </c>
      <c r="D232" s="400"/>
      <c r="E232" s="400"/>
      <c r="F232" s="400"/>
      <c r="G232" s="400"/>
      <c r="H232" s="401"/>
      <c r="I232" s="400"/>
      <c r="J232" s="401"/>
    </row>
    <row r="233" s="341" customFormat="1" ht="24" customHeight="1" spans="1:10">
      <c r="A233" s="418">
        <v>2013899</v>
      </c>
      <c r="B233" s="399">
        <f t="shared" si="82"/>
        <v>7</v>
      </c>
      <c r="C233" s="418" t="s">
        <v>185</v>
      </c>
      <c r="D233" s="400">
        <v>1426074.6</v>
      </c>
      <c r="E233" s="400">
        <v>200000</v>
      </c>
      <c r="F233" s="400">
        <v>772150</v>
      </c>
      <c r="G233" s="400">
        <v>564896.1</v>
      </c>
      <c r="H233" s="401">
        <f>G233/F233</f>
        <v>0.731588551447258</v>
      </c>
      <c r="I233" s="400">
        <f t="shared" si="91"/>
        <v>-861178.5</v>
      </c>
      <c r="J233" s="401">
        <f t="shared" si="92"/>
        <v>-0.603880400085662</v>
      </c>
    </row>
    <row r="234" s="341" customFormat="1" ht="24" customHeight="1" spans="1:10">
      <c r="A234" s="393" t="s">
        <v>186</v>
      </c>
      <c r="B234" s="394">
        <f t="shared" si="82"/>
        <v>5</v>
      </c>
      <c r="C234" s="395" t="s">
        <v>187</v>
      </c>
      <c r="D234" s="396"/>
      <c r="E234" s="396">
        <f t="shared" ref="E234:H234" si="93">SUM(E235:E240)</f>
        <v>0</v>
      </c>
      <c r="F234" s="396">
        <f t="shared" si="93"/>
        <v>1697800</v>
      </c>
      <c r="G234" s="396">
        <f t="shared" si="93"/>
        <v>82614</v>
      </c>
      <c r="H234" s="419">
        <f t="shared" si="93"/>
        <v>0.0486594416303452</v>
      </c>
      <c r="I234" s="396">
        <f t="shared" si="91"/>
        <v>82614</v>
      </c>
      <c r="J234" s="397"/>
    </row>
    <row r="235" s="341" customFormat="1" ht="24" customHeight="1" spans="1:10">
      <c r="A235" s="418" t="s">
        <v>188</v>
      </c>
      <c r="B235" s="399">
        <f t="shared" si="82"/>
        <v>7</v>
      </c>
      <c r="C235" s="418" t="s">
        <v>57</v>
      </c>
      <c r="D235" s="400"/>
      <c r="E235" s="400"/>
      <c r="F235" s="400"/>
      <c r="G235" s="400"/>
      <c r="H235" s="401"/>
      <c r="I235" s="400"/>
      <c r="J235" s="401"/>
    </row>
    <row r="236" s="341" customFormat="1" ht="24" customHeight="1" spans="1:10">
      <c r="A236" s="418" t="s">
        <v>189</v>
      </c>
      <c r="B236" s="399">
        <f t="shared" si="82"/>
        <v>7</v>
      </c>
      <c r="C236" s="418" t="s">
        <v>58</v>
      </c>
      <c r="D236" s="400"/>
      <c r="E236" s="400"/>
      <c r="F236" s="400"/>
      <c r="G236" s="400"/>
      <c r="H236" s="401"/>
      <c r="I236" s="400"/>
      <c r="J236" s="401"/>
    </row>
    <row r="237" s="341" customFormat="1" ht="24" customHeight="1" spans="1:10">
      <c r="A237" s="418" t="s">
        <v>190</v>
      </c>
      <c r="B237" s="399">
        <f t="shared" si="82"/>
        <v>7</v>
      </c>
      <c r="C237" s="418" t="s">
        <v>59</v>
      </c>
      <c r="D237" s="400"/>
      <c r="E237" s="400"/>
      <c r="F237" s="400"/>
      <c r="G237" s="400"/>
      <c r="H237" s="401"/>
      <c r="I237" s="400"/>
      <c r="J237" s="401"/>
    </row>
    <row r="238" s="341" customFormat="1" ht="24" customHeight="1" spans="1:10">
      <c r="A238" s="418" t="s">
        <v>191</v>
      </c>
      <c r="B238" s="399">
        <f t="shared" si="82"/>
        <v>7</v>
      </c>
      <c r="C238" s="418" t="s">
        <v>152</v>
      </c>
      <c r="D238" s="400"/>
      <c r="E238" s="400"/>
      <c r="F238" s="400">
        <v>1697800</v>
      </c>
      <c r="G238" s="400">
        <v>82614</v>
      </c>
      <c r="H238" s="401">
        <f>G238/F238</f>
        <v>0.0486594416303452</v>
      </c>
      <c r="I238" s="400">
        <f>G238-D238</f>
        <v>82614</v>
      </c>
      <c r="J238" s="401"/>
    </row>
    <row r="239" s="341" customFormat="1" ht="24" customHeight="1" spans="1:10">
      <c r="A239" s="418" t="s">
        <v>192</v>
      </c>
      <c r="B239" s="399">
        <f t="shared" si="82"/>
        <v>7</v>
      </c>
      <c r="C239" s="418" t="s">
        <v>66</v>
      </c>
      <c r="D239" s="400"/>
      <c r="E239" s="400"/>
      <c r="F239" s="400"/>
      <c r="G239" s="400"/>
      <c r="H239" s="401"/>
      <c r="I239" s="400"/>
      <c r="J239" s="401"/>
    </row>
    <row r="240" s="341" customFormat="1" ht="24" customHeight="1" spans="1:10">
      <c r="A240" s="418" t="s">
        <v>193</v>
      </c>
      <c r="B240" s="399">
        <f t="shared" si="82"/>
        <v>7</v>
      </c>
      <c r="C240" s="418" t="s">
        <v>194</v>
      </c>
      <c r="D240" s="400"/>
      <c r="E240" s="400"/>
      <c r="F240" s="400"/>
      <c r="G240" s="400"/>
      <c r="H240" s="401"/>
      <c r="I240" s="400"/>
      <c r="J240" s="401"/>
    </row>
    <row r="241" s="341" customFormat="1" ht="24" customHeight="1" spans="1:10">
      <c r="A241" s="393" t="s">
        <v>195</v>
      </c>
      <c r="B241" s="394">
        <f t="shared" si="82"/>
        <v>5</v>
      </c>
      <c r="C241" s="395" t="s">
        <v>196</v>
      </c>
      <c r="D241" s="396"/>
      <c r="E241" s="396">
        <f t="shared" ref="E241:G241" si="94">SUM(E242:E246)</f>
        <v>0</v>
      </c>
      <c r="F241" s="396">
        <f t="shared" si="94"/>
        <v>337852.53</v>
      </c>
      <c r="G241" s="396">
        <f t="shared" si="94"/>
        <v>267414.5</v>
      </c>
      <c r="H241" s="419">
        <f>SUM(H242:H247)</f>
        <v>1.11539714604885</v>
      </c>
      <c r="I241" s="396">
        <f>G241-D241</f>
        <v>267414.5</v>
      </c>
      <c r="J241" s="397"/>
    </row>
    <row r="242" s="341" customFormat="1" ht="24" customHeight="1" spans="1:10">
      <c r="A242" s="418" t="s">
        <v>197</v>
      </c>
      <c r="B242" s="399">
        <f t="shared" si="82"/>
        <v>7</v>
      </c>
      <c r="C242" s="418" t="s">
        <v>57</v>
      </c>
      <c r="D242" s="400"/>
      <c r="E242" s="400"/>
      <c r="F242" s="400"/>
      <c r="G242" s="400"/>
      <c r="H242" s="401"/>
      <c r="I242" s="400"/>
      <c r="J242" s="401"/>
    </row>
    <row r="243" s="341" customFormat="1" ht="24" customHeight="1" spans="1:10">
      <c r="A243" s="418" t="s">
        <v>198</v>
      </c>
      <c r="B243" s="399">
        <f t="shared" si="82"/>
        <v>7</v>
      </c>
      <c r="C243" s="418" t="s">
        <v>58</v>
      </c>
      <c r="D243" s="400"/>
      <c r="E243" s="400"/>
      <c r="F243" s="400"/>
      <c r="G243" s="400"/>
      <c r="H243" s="401"/>
      <c r="I243" s="400"/>
      <c r="J243" s="401"/>
    </row>
    <row r="244" s="341" customFormat="1" ht="24" customHeight="1" spans="1:10">
      <c r="A244" s="418" t="s">
        <v>199</v>
      </c>
      <c r="B244" s="399">
        <f t="shared" si="82"/>
        <v>7</v>
      </c>
      <c r="C244" s="418" t="s">
        <v>59</v>
      </c>
      <c r="D244" s="400"/>
      <c r="E244" s="400"/>
      <c r="F244" s="400"/>
      <c r="G244" s="400"/>
      <c r="H244" s="401"/>
      <c r="I244" s="400"/>
      <c r="J244" s="401"/>
    </row>
    <row r="245" s="341" customFormat="1" ht="24" customHeight="1" spans="1:10">
      <c r="A245" s="418" t="s">
        <v>200</v>
      </c>
      <c r="B245" s="399">
        <f t="shared" si="82"/>
        <v>7</v>
      </c>
      <c r="C245" s="418" t="s">
        <v>201</v>
      </c>
      <c r="D245" s="400"/>
      <c r="E245" s="400"/>
      <c r="F245" s="400"/>
      <c r="G245" s="400"/>
      <c r="H245" s="401"/>
      <c r="I245" s="400"/>
      <c r="J245" s="401"/>
    </row>
    <row r="246" s="341" customFormat="1" ht="24" customHeight="1" spans="1:10">
      <c r="A246" s="418" t="s">
        <v>202</v>
      </c>
      <c r="B246" s="399">
        <f t="shared" si="82"/>
        <v>7</v>
      </c>
      <c r="C246" s="418" t="s">
        <v>203</v>
      </c>
      <c r="D246" s="400"/>
      <c r="E246" s="400"/>
      <c r="F246" s="400">
        <v>337852.53</v>
      </c>
      <c r="G246" s="400">
        <v>267414.5</v>
      </c>
      <c r="H246" s="401">
        <f t="shared" ref="H246:H250" si="95">G246/F246</f>
        <v>0.791512498071274</v>
      </c>
      <c r="I246" s="400">
        <f t="shared" ref="I246:I250" si="96">G246-D246</f>
        <v>267414.5</v>
      </c>
      <c r="J246" s="401"/>
    </row>
    <row r="247" s="341" customFormat="1" ht="24" customHeight="1" spans="1:10">
      <c r="A247" s="393">
        <v>20199</v>
      </c>
      <c r="B247" s="394">
        <f t="shared" si="82"/>
        <v>5</v>
      </c>
      <c r="C247" s="395" t="s">
        <v>204</v>
      </c>
      <c r="D247" s="396">
        <f t="shared" ref="D247:G247" si="97">SUM(D248:D249)</f>
        <v>135520</v>
      </c>
      <c r="E247" s="396">
        <f t="shared" si="97"/>
        <v>106000000</v>
      </c>
      <c r="F247" s="396">
        <f t="shared" si="97"/>
        <v>19531576.41</v>
      </c>
      <c r="G247" s="396">
        <f t="shared" si="97"/>
        <v>6325977.75</v>
      </c>
      <c r="H247" s="397">
        <f t="shared" si="95"/>
        <v>0.323884647977577</v>
      </c>
      <c r="I247" s="396">
        <f t="shared" si="96"/>
        <v>6190457.75</v>
      </c>
      <c r="J247" s="397">
        <f t="shared" ref="J247:J250" si="98">I247/D247</f>
        <v>45.6792927243211</v>
      </c>
    </row>
    <row r="248" s="341" customFormat="1" ht="24" customHeight="1" spans="1:10">
      <c r="A248" s="398">
        <v>2019901</v>
      </c>
      <c r="B248" s="399">
        <f t="shared" si="82"/>
        <v>7</v>
      </c>
      <c r="C248" s="6" t="s">
        <v>205</v>
      </c>
      <c r="D248" s="400"/>
      <c r="E248" s="400"/>
      <c r="F248" s="400"/>
      <c r="G248" s="400"/>
      <c r="H248" s="401"/>
      <c r="I248" s="400"/>
      <c r="J248" s="401"/>
    </row>
    <row r="249" s="341" customFormat="1" ht="24" customHeight="1" spans="1:10">
      <c r="A249" s="398">
        <v>2019999</v>
      </c>
      <c r="B249" s="399">
        <f t="shared" si="82"/>
        <v>7</v>
      </c>
      <c r="C249" s="6" t="s">
        <v>206</v>
      </c>
      <c r="D249" s="400">
        <v>135520</v>
      </c>
      <c r="E249" s="400">
        <v>106000000</v>
      </c>
      <c r="F249" s="400">
        <v>19531576.41</v>
      </c>
      <c r="G249" s="400">
        <v>6325977.75</v>
      </c>
      <c r="H249" s="401">
        <f t="shared" si="95"/>
        <v>0.323884647977577</v>
      </c>
      <c r="I249" s="400">
        <f t="shared" si="96"/>
        <v>6190457.75</v>
      </c>
      <c r="J249" s="401">
        <f t="shared" si="98"/>
        <v>45.6792927243211</v>
      </c>
    </row>
    <row r="250" s="344" customFormat="1" ht="24" customHeight="1" spans="1:10">
      <c r="A250" s="387">
        <v>203</v>
      </c>
      <c r="B250" s="388">
        <f t="shared" si="82"/>
        <v>3</v>
      </c>
      <c r="C250" s="420" t="s">
        <v>207</v>
      </c>
      <c r="D250" s="421">
        <f t="shared" ref="D250:G250" si="99">D251+D255+D257+D259+D267</f>
        <v>2820262.54</v>
      </c>
      <c r="E250" s="421">
        <f t="shared" si="99"/>
        <v>0</v>
      </c>
      <c r="F250" s="421">
        <f t="shared" si="99"/>
        <v>791890</v>
      </c>
      <c r="G250" s="422">
        <f t="shared" si="99"/>
        <v>3430179.43</v>
      </c>
      <c r="H250" s="392">
        <f t="shared" si="95"/>
        <v>4.33163624998422</v>
      </c>
      <c r="I250" s="421">
        <f t="shared" si="96"/>
        <v>609916.89</v>
      </c>
      <c r="J250" s="392">
        <f t="shared" si="98"/>
        <v>0.216262451225552</v>
      </c>
    </row>
    <row r="251" s="344" customFormat="1" ht="24" customHeight="1" spans="1:10">
      <c r="A251" s="393">
        <v>20301</v>
      </c>
      <c r="B251" s="394">
        <f t="shared" si="82"/>
        <v>5</v>
      </c>
      <c r="C251" s="395" t="s">
        <v>208</v>
      </c>
      <c r="D251" s="396"/>
      <c r="E251" s="396"/>
      <c r="F251" s="396"/>
      <c r="G251" s="396"/>
      <c r="H251" s="397"/>
      <c r="I251" s="396"/>
      <c r="J251" s="397"/>
    </row>
    <row r="252" s="344" customFormat="1" ht="24" customHeight="1" spans="1:10">
      <c r="A252" s="398">
        <v>2030101</v>
      </c>
      <c r="B252" s="399">
        <f t="shared" si="82"/>
        <v>7</v>
      </c>
      <c r="C252" s="6" t="s">
        <v>209</v>
      </c>
      <c r="D252" s="400"/>
      <c r="E252" s="400"/>
      <c r="F252" s="400"/>
      <c r="G252" s="400"/>
      <c r="H252" s="401"/>
      <c r="I252" s="400"/>
      <c r="J252" s="401"/>
    </row>
    <row r="253" s="344" customFormat="1" ht="24" customHeight="1" spans="1:10">
      <c r="A253" s="398">
        <v>2030102</v>
      </c>
      <c r="B253" s="399">
        <f t="shared" si="82"/>
        <v>7</v>
      </c>
      <c r="C253" s="6" t="s">
        <v>210</v>
      </c>
      <c r="D253" s="400"/>
      <c r="E253" s="400"/>
      <c r="F253" s="400"/>
      <c r="G253" s="400"/>
      <c r="H253" s="401"/>
      <c r="I253" s="400"/>
      <c r="J253" s="401"/>
    </row>
    <row r="254" s="344" customFormat="1" ht="24" customHeight="1" spans="1:10">
      <c r="A254" s="398">
        <v>2030199</v>
      </c>
      <c r="B254" s="399">
        <f t="shared" si="82"/>
        <v>7</v>
      </c>
      <c r="C254" s="6" t="s">
        <v>211</v>
      </c>
      <c r="D254" s="400"/>
      <c r="E254" s="400"/>
      <c r="F254" s="400"/>
      <c r="G254" s="400"/>
      <c r="H254" s="401"/>
      <c r="I254" s="400"/>
      <c r="J254" s="401"/>
    </row>
    <row r="255" s="344" customFormat="1" ht="24" customHeight="1" spans="1:10">
      <c r="A255" s="393">
        <v>20304</v>
      </c>
      <c r="B255" s="394">
        <f t="shared" si="82"/>
        <v>5</v>
      </c>
      <c r="C255" s="395" t="s">
        <v>212</v>
      </c>
      <c r="D255" s="396"/>
      <c r="E255" s="396"/>
      <c r="F255" s="396"/>
      <c r="G255" s="396"/>
      <c r="H255" s="397"/>
      <c r="I255" s="396"/>
      <c r="J255" s="397"/>
    </row>
    <row r="256" s="344" customFormat="1" ht="24" customHeight="1" spans="1:10">
      <c r="A256" s="398">
        <v>2030401</v>
      </c>
      <c r="B256" s="399">
        <f t="shared" si="82"/>
        <v>7</v>
      </c>
      <c r="C256" s="6" t="s">
        <v>213</v>
      </c>
      <c r="D256" s="400"/>
      <c r="E256" s="400"/>
      <c r="F256" s="400"/>
      <c r="G256" s="400"/>
      <c r="H256" s="401"/>
      <c r="I256" s="400"/>
      <c r="J256" s="401"/>
    </row>
    <row r="257" s="344" customFormat="1" ht="24" customHeight="1" spans="1:10">
      <c r="A257" s="393">
        <v>20305</v>
      </c>
      <c r="B257" s="394">
        <f t="shared" si="82"/>
        <v>5</v>
      </c>
      <c r="C257" s="395" t="s">
        <v>214</v>
      </c>
      <c r="D257" s="396"/>
      <c r="E257" s="396"/>
      <c r="F257" s="396"/>
      <c r="G257" s="396"/>
      <c r="H257" s="397"/>
      <c r="I257" s="396"/>
      <c r="J257" s="397"/>
    </row>
    <row r="258" s="344" customFormat="1" ht="24" customHeight="1" spans="1:10">
      <c r="A258" s="398">
        <v>2030501</v>
      </c>
      <c r="B258" s="399">
        <f t="shared" si="82"/>
        <v>7</v>
      </c>
      <c r="C258" s="6" t="s">
        <v>215</v>
      </c>
      <c r="D258" s="400"/>
      <c r="E258" s="400"/>
      <c r="F258" s="400"/>
      <c r="G258" s="400"/>
      <c r="H258" s="401"/>
      <c r="I258" s="400"/>
      <c r="J258" s="401"/>
    </row>
    <row r="259" s="344" customFormat="1" ht="24" customHeight="1" spans="1:10">
      <c r="A259" s="393">
        <v>20306</v>
      </c>
      <c r="B259" s="394">
        <f t="shared" si="82"/>
        <v>5</v>
      </c>
      <c r="C259" s="395" t="s">
        <v>216</v>
      </c>
      <c r="D259" s="396">
        <f t="shared" ref="D259:G259" si="100">SUM(D260:D266)</f>
        <v>2820262.54</v>
      </c>
      <c r="E259" s="396"/>
      <c r="F259" s="396">
        <f t="shared" si="100"/>
        <v>791890</v>
      </c>
      <c r="G259" s="396">
        <f t="shared" si="100"/>
        <v>3430179.43</v>
      </c>
      <c r="H259" s="397">
        <f>G259/F259</f>
        <v>4.33163624998422</v>
      </c>
      <c r="I259" s="396">
        <f>G259-D259</f>
        <v>609916.89</v>
      </c>
      <c r="J259" s="397">
        <f>I259/D259</f>
        <v>0.216262451225552</v>
      </c>
    </row>
    <row r="260" s="344" customFormat="1" ht="24" customHeight="1" spans="1:10">
      <c r="A260" s="398">
        <v>2030601</v>
      </c>
      <c r="B260" s="399">
        <f t="shared" si="82"/>
        <v>7</v>
      </c>
      <c r="C260" s="6" t="s">
        <v>217</v>
      </c>
      <c r="D260" s="400"/>
      <c r="E260" s="400"/>
      <c r="F260" s="400"/>
      <c r="G260" s="400"/>
      <c r="H260" s="401"/>
      <c r="I260" s="400"/>
      <c r="J260" s="401"/>
    </row>
    <row r="261" s="344" customFormat="1" ht="24" customHeight="1" spans="1:10">
      <c r="A261" s="398">
        <v>2030602</v>
      </c>
      <c r="B261" s="399">
        <f t="shared" si="82"/>
        <v>7</v>
      </c>
      <c r="C261" s="6" t="s">
        <v>218</v>
      </c>
      <c r="D261" s="400"/>
      <c r="E261" s="400"/>
      <c r="F261" s="400"/>
      <c r="G261" s="400"/>
      <c r="H261" s="401"/>
      <c r="I261" s="400"/>
      <c r="J261" s="401"/>
    </row>
    <row r="262" s="344" customFormat="1" ht="24" customHeight="1" spans="1:10">
      <c r="A262" s="398">
        <v>2030603</v>
      </c>
      <c r="B262" s="399">
        <f t="shared" si="82"/>
        <v>7</v>
      </c>
      <c r="C262" s="6" t="s">
        <v>219</v>
      </c>
      <c r="D262" s="400"/>
      <c r="E262" s="400"/>
      <c r="F262" s="400"/>
      <c r="G262" s="400"/>
      <c r="H262" s="401"/>
      <c r="I262" s="400"/>
      <c r="J262" s="401"/>
    </row>
    <row r="263" s="344" customFormat="1" ht="24" customHeight="1" spans="1:10">
      <c r="A263" s="398">
        <v>2030604</v>
      </c>
      <c r="B263" s="399">
        <f t="shared" si="82"/>
        <v>7</v>
      </c>
      <c r="C263" s="6" t="s">
        <v>220</v>
      </c>
      <c r="D263" s="400"/>
      <c r="E263" s="400"/>
      <c r="F263" s="400"/>
      <c r="G263" s="400"/>
      <c r="H263" s="401"/>
      <c r="I263" s="400"/>
      <c r="J263" s="401"/>
    </row>
    <row r="264" s="344" customFormat="1" ht="24" customHeight="1" spans="1:10">
      <c r="A264" s="398">
        <v>2030607</v>
      </c>
      <c r="B264" s="399">
        <f t="shared" ref="B264:B327" si="101">LEN(A264)</f>
        <v>7</v>
      </c>
      <c r="C264" s="6" t="s">
        <v>221</v>
      </c>
      <c r="D264" s="400">
        <v>2820262.54</v>
      </c>
      <c r="E264" s="400"/>
      <c r="F264" s="400">
        <v>791890</v>
      </c>
      <c r="G264" s="400">
        <v>3430179.43</v>
      </c>
      <c r="H264" s="401">
        <f>G264/F264</f>
        <v>4.33163624998422</v>
      </c>
      <c r="I264" s="400">
        <f>G264-D264</f>
        <v>609916.89</v>
      </c>
      <c r="J264" s="401">
        <f>I264/D264</f>
        <v>0.216262451225552</v>
      </c>
    </row>
    <row r="265" s="344" customFormat="1" ht="24" customHeight="1" spans="1:10">
      <c r="A265" s="398">
        <v>2030608</v>
      </c>
      <c r="B265" s="399">
        <f t="shared" si="101"/>
        <v>7</v>
      </c>
      <c r="C265" s="6" t="s">
        <v>222</v>
      </c>
      <c r="D265" s="400"/>
      <c r="E265" s="400"/>
      <c r="F265" s="400"/>
      <c r="G265" s="400"/>
      <c r="H265" s="401"/>
      <c r="I265" s="400"/>
      <c r="J265" s="401"/>
    </row>
    <row r="266" s="344" customFormat="1" ht="24" customHeight="1" spans="1:10">
      <c r="A266" s="398">
        <v>2030699</v>
      </c>
      <c r="B266" s="399">
        <f t="shared" si="101"/>
        <v>7</v>
      </c>
      <c r="C266" s="6" t="s">
        <v>223</v>
      </c>
      <c r="D266" s="400"/>
      <c r="E266" s="400"/>
      <c r="F266" s="400"/>
      <c r="G266" s="400"/>
      <c r="H266" s="401"/>
      <c r="I266" s="400"/>
      <c r="J266" s="401"/>
    </row>
    <row r="267" s="344" customFormat="1" ht="24" customHeight="1" spans="1:10">
      <c r="A267" s="393">
        <v>20399</v>
      </c>
      <c r="B267" s="394">
        <f t="shared" si="101"/>
        <v>5</v>
      </c>
      <c r="C267" s="395" t="s">
        <v>224</v>
      </c>
      <c r="D267" s="396"/>
      <c r="E267" s="396"/>
      <c r="F267" s="396"/>
      <c r="G267" s="396"/>
      <c r="H267" s="397"/>
      <c r="I267" s="396"/>
      <c r="J267" s="397"/>
    </row>
    <row r="268" s="344" customFormat="1" ht="24" customHeight="1" spans="1:10">
      <c r="A268" s="398">
        <v>2039999</v>
      </c>
      <c r="B268" s="399">
        <f t="shared" si="101"/>
        <v>7</v>
      </c>
      <c r="C268" s="6" t="s">
        <v>225</v>
      </c>
      <c r="D268" s="400"/>
      <c r="E268" s="400"/>
      <c r="F268" s="400"/>
      <c r="G268" s="400"/>
      <c r="H268" s="401"/>
      <c r="I268" s="400"/>
      <c r="J268" s="401"/>
    </row>
    <row r="269" s="344" customFormat="1" ht="24" customHeight="1" spans="1:10">
      <c r="A269" s="387">
        <v>204</v>
      </c>
      <c r="B269" s="388">
        <f t="shared" si="101"/>
        <v>3</v>
      </c>
      <c r="C269" s="420" t="s">
        <v>226</v>
      </c>
      <c r="D269" s="421">
        <f t="shared" ref="D269:G269" si="102">D270+D273+D284+D291+D299+D308+D322+D332+D342+D350+D356</f>
        <v>5412658.46</v>
      </c>
      <c r="E269" s="421">
        <f t="shared" si="102"/>
        <v>7809232.6</v>
      </c>
      <c r="F269" s="421">
        <f t="shared" si="102"/>
        <v>7451236.96</v>
      </c>
      <c r="G269" s="421">
        <f t="shared" si="102"/>
        <v>14717876.3</v>
      </c>
      <c r="H269" s="392">
        <f>G269/F269</f>
        <v>1.9752259093368</v>
      </c>
      <c r="I269" s="421">
        <f>G269-D269</f>
        <v>9305217.84</v>
      </c>
      <c r="J269" s="392">
        <f>I269/D269</f>
        <v>1.71915850755527</v>
      </c>
    </row>
    <row r="270" s="344" customFormat="1" ht="24" customHeight="1" spans="1:10">
      <c r="A270" s="393">
        <v>20401</v>
      </c>
      <c r="B270" s="394">
        <f t="shared" si="101"/>
        <v>5</v>
      </c>
      <c r="C270" s="395" t="s">
        <v>227</v>
      </c>
      <c r="D270" s="396"/>
      <c r="E270" s="396"/>
      <c r="F270" s="396"/>
      <c r="G270" s="396"/>
      <c r="H270" s="397"/>
      <c r="I270" s="396"/>
      <c r="J270" s="397"/>
    </row>
    <row r="271" s="344" customFormat="1" ht="24" customHeight="1" spans="1:10">
      <c r="A271" s="398">
        <v>2040101</v>
      </c>
      <c r="B271" s="399">
        <f t="shared" si="101"/>
        <v>7</v>
      </c>
      <c r="C271" s="6" t="s">
        <v>228</v>
      </c>
      <c r="D271" s="400"/>
      <c r="E271" s="400"/>
      <c r="F271" s="400"/>
      <c r="G271" s="400"/>
      <c r="H271" s="401"/>
      <c r="I271" s="400"/>
      <c r="J271" s="401"/>
    </row>
    <row r="272" s="344" customFormat="1" ht="24" customHeight="1" spans="1:10">
      <c r="A272" s="398">
        <v>2040199</v>
      </c>
      <c r="B272" s="399">
        <f t="shared" si="101"/>
        <v>7</v>
      </c>
      <c r="C272" s="6" t="s">
        <v>229</v>
      </c>
      <c r="D272" s="400"/>
      <c r="E272" s="400"/>
      <c r="F272" s="400"/>
      <c r="G272" s="400"/>
      <c r="H272" s="401"/>
      <c r="I272" s="400"/>
      <c r="J272" s="401"/>
    </row>
    <row r="273" s="344" customFormat="1" ht="24" customHeight="1" spans="1:10">
      <c r="A273" s="393">
        <v>20402</v>
      </c>
      <c r="B273" s="394">
        <f t="shared" si="101"/>
        <v>5</v>
      </c>
      <c r="C273" s="395" t="s">
        <v>230</v>
      </c>
      <c r="D273" s="396"/>
      <c r="E273" s="396"/>
      <c r="F273" s="396"/>
      <c r="G273" s="396"/>
      <c r="H273" s="397"/>
      <c r="I273" s="396"/>
      <c r="J273" s="397"/>
    </row>
    <row r="274" s="344" customFormat="1" ht="24" customHeight="1" spans="1:10">
      <c r="A274" s="398">
        <v>2040201</v>
      </c>
      <c r="B274" s="399">
        <f t="shared" si="101"/>
        <v>7</v>
      </c>
      <c r="C274" s="6" t="s">
        <v>57</v>
      </c>
      <c r="D274" s="400"/>
      <c r="E274" s="400"/>
      <c r="F274" s="400"/>
      <c r="G274" s="400"/>
      <c r="H274" s="401"/>
      <c r="I274" s="400"/>
      <c r="J274" s="401"/>
    </row>
    <row r="275" s="344" customFormat="1" ht="24" customHeight="1" spans="1:10">
      <c r="A275" s="398">
        <v>2040202</v>
      </c>
      <c r="B275" s="399">
        <f t="shared" si="101"/>
        <v>7</v>
      </c>
      <c r="C275" s="6" t="s">
        <v>58</v>
      </c>
      <c r="D275" s="400"/>
      <c r="E275" s="400"/>
      <c r="F275" s="400"/>
      <c r="G275" s="400"/>
      <c r="H275" s="401"/>
      <c r="I275" s="400"/>
      <c r="J275" s="401"/>
    </row>
    <row r="276" s="344" customFormat="1" ht="24" customHeight="1" spans="1:10">
      <c r="A276" s="398">
        <v>2040203</v>
      </c>
      <c r="B276" s="399">
        <f t="shared" si="101"/>
        <v>7</v>
      </c>
      <c r="C276" s="6" t="s">
        <v>59</v>
      </c>
      <c r="D276" s="400"/>
      <c r="E276" s="400"/>
      <c r="F276" s="400"/>
      <c r="G276" s="400"/>
      <c r="H276" s="401"/>
      <c r="I276" s="400"/>
      <c r="J276" s="401"/>
    </row>
    <row r="277" s="344" customFormat="1" ht="24" customHeight="1" spans="1:10">
      <c r="A277" s="398">
        <v>2040219</v>
      </c>
      <c r="B277" s="399">
        <f t="shared" si="101"/>
        <v>7</v>
      </c>
      <c r="C277" s="6" t="s">
        <v>98</v>
      </c>
      <c r="D277" s="400"/>
      <c r="E277" s="400"/>
      <c r="F277" s="400"/>
      <c r="G277" s="400"/>
      <c r="H277" s="401"/>
      <c r="I277" s="400"/>
      <c r="J277" s="401"/>
    </row>
    <row r="278" s="344" customFormat="1" ht="24" customHeight="1" spans="1:10">
      <c r="A278" s="398">
        <v>2040220</v>
      </c>
      <c r="B278" s="399">
        <f t="shared" si="101"/>
        <v>7</v>
      </c>
      <c r="C278" s="6" t="s">
        <v>231</v>
      </c>
      <c r="D278" s="400"/>
      <c r="E278" s="400"/>
      <c r="F278" s="400"/>
      <c r="G278" s="400"/>
      <c r="H278" s="401"/>
      <c r="I278" s="400"/>
      <c r="J278" s="401"/>
    </row>
    <row r="279" s="344" customFormat="1" ht="24" customHeight="1" spans="1:10">
      <c r="A279" s="398">
        <v>2040221</v>
      </c>
      <c r="B279" s="399">
        <f t="shared" si="101"/>
        <v>7</v>
      </c>
      <c r="C279" s="6" t="s">
        <v>232</v>
      </c>
      <c r="D279" s="400"/>
      <c r="E279" s="400"/>
      <c r="F279" s="400"/>
      <c r="G279" s="400"/>
      <c r="H279" s="401"/>
      <c r="I279" s="400"/>
      <c r="J279" s="401"/>
    </row>
    <row r="280" s="344" customFormat="1" ht="24" customHeight="1" spans="1:10">
      <c r="A280" s="398">
        <v>2040222</v>
      </c>
      <c r="B280" s="399">
        <f t="shared" si="101"/>
        <v>7</v>
      </c>
      <c r="C280" s="6" t="s">
        <v>233</v>
      </c>
      <c r="D280" s="400"/>
      <c r="E280" s="400"/>
      <c r="F280" s="400"/>
      <c r="G280" s="400"/>
      <c r="H280" s="401"/>
      <c r="I280" s="400"/>
      <c r="J280" s="401"/>
    </row>
    <row r="281" s="344" customFormat="1" ht="24" customHeight="1" spans="1:10">
      <c r="A281" s="398">
        <v>2040223</v>
      </c>
      <c r="B281" s="399">
        <f t="shared" si="101"/>
        <v>7</v>
      </c>
      <c r="C281" s="6" t="s">
        <v>234</v>
      </c>
      <c r="D281" s="400"/>
      <c r="E281" s="400"/>
      <c r="F281" s="400"/>
      <c r="G281" s="400"/>
      <c r="H281" s="401"/>
      <c r="I281" s="400"/>
      <c r="J281" s="401"/>
    </row>
    <row r="282" s="344" customFormat="1" ht="24" customHeight="1" spans="1:10">
      <c r="A282" s="398">
        <v>2040250</v>
      </c>
      <c r="B282" s="399">
        <f t="shared" si="101"/>
        <v>7</v>
      </c>
      <c r="C282" s="6" t="s">
        <v>66</v>
      </c>
      <c r="D282" s="400"/>
      <c r="E282" s="400"/>
      <c r="F282" s="400"/>
      <c r="G282" s="400"/>
      <c r="H282" s="401"/>
      <c r="I282" s="400"/>
      <c r="J282" s="401"/>
    </row>
    <row r="283" s="344" customFormat="1" ht="24" customHeight="1" spans="1:10">
      <c r="A283" s="398">
        <v>2040299</v>
      </c>
      <c r="B283" s="399">
        <f t="shared" si="101"/>
        <v>7</v>
      </c>
      <c r="C283" s="6" t="s">
        <v>235</v>
      </c>
      <c r="D283" s="400"/>
      <c r="E283" s="400"/>
      <c r="F283" s="400"/>
      <c r="G283" s="400"/>
      <c r="H283" s="401"/>
      <c r="I283" s="400"/>
      <c r="J283" s="401"/>
    </row>
    <row r="284" s="344" customFormat="1" ht="24" customHeight="1" spans="1:10">
      <c r="A284" s="393">
        <v>20403</v>
      </c>
      <c r="B284" s="394">
        <f t="shared" si="101"/>
        <v>5</v>
      </c>
      <c r="C284" s="395" t="s">
        <v>236</v>
      </c>
      <c r="D284" s="396">
        <f t="shared" ref="D284:G284" si="103">SUM(D285:D290)</f>
        <v>10900</v>
      </c>
      <c r="E284" s="396">
        <f t="shared" si="103"/>
        <v>0</v>
      </c>
      <c r="F284" s="396">
        <f t="shared" si="103"/>
        <v>0</v>
      </c>
      <c r="G284" s="396">
        <f t="shared" si="103"/>
        <v>0</v>
      </c>
      <c r="H284" s="397"/>
      <c r="I284" s="396">
        <f>G284-D284</f>
        <v>-10900</v>
      </c>
      <c r="J284" s="397">
        <f>I284/D284</f>
        <v>-1</v>
      </c>
    </row>
    <row r="285" s="344" customFormat="1" ht="24" customHeight="1" spans="1:10">
      <c r="A285" s="398">
        <v>2040301</v>
      </c>
      <c r="B285" s="399">
        <f t="shared" si="101"/>
        <v>7</v>
      </c>
      <c r="C285" s="6" t="s">
        <v>57</v>
      </c>
      <c r="D285" s="400"/>
      <c r="E285" s="400"/>
      <c r="F285" s="400"/>
      <c r="G285" s="400"/>
      <c r="H285" s="401"/>
      <c r="I285" s="400"/>
      <c r="J285" s="401"/>
    </row>
    <row r="286" s="344" customFormat="1" ht="24" customHeight="1" spans="1:10">
      <c r="A286" s="398">
        <v>2040302</v>
      </c>
      <c r="B286" s="399">
        <f t="shared" si="101"/>
        <v>7</v>
      </c>
      <c r="C286" s="6" t="s">
        <v>58</v>
      </c>
      <c r="D286" s="400">
        <v>10900</v>
      </c>
      <c r="E286" s="400"/>
      <c r="F286" s="400"/>
      <c r="G286" s="400"/>
      <c r="H286" s="401"/>
      <c r="I286" s="400">
        <f>G286-D286</f>
        <v>-10900</v>
      </c>
      <c r="J286" s="401">
        <f>I286/D286</f>
        <v>-1</v>
      </c>
    </row>
    <row r="287" s="344" customFormat="1" ht="24" customHeight="1" spans="1:10">
      <c r="A287" s="398">
        <v>2040303</v>
      </c>
      <c r="B287" s="399">
        <f t="shared" si="101"/>
        <v>7</v>
      </c>
      <c r="C287" s="6" t="s">
        <v>59</v>
      </c>
      <c r="D287" s="400"/>
      <c r="E287" s="400"/>
      <c r="F287" s="400"/>
      <c r="G287" s="400"/>
      <c r="H287" s="401"/>
      <c r="I287" s="400"/>
      <c r="J287" s="401"/>
    </row>
    <row r="288" s="344" customFormat="1" ht="24" customHeight="1" spans="1:10">
      <c r="A288" s="398">
        <v>2040304</v>
      </c>
      <c r="B288" s="399">
        <f t="shared" si="101"/>
        <v>7</v>
      </c>
      <c r="C288" s="6" t="s">
        <v>237</v>
      </c>
      <c r="D288" s="400"/>
      <c r="E288" s="400"/>
      <c r="F288" s="400"/>
      <c r="G288" s="400"/>
      <c r="H288" s="401"/>
      <c r="I288" s="400"/>
      <c r="J288" s="401"/>
    </row>
    <row r="289" s="344" customFormat="1" ht="24" customHeight="1" spans="1:10">
      <c r="A289" s="398">
        <v>2040350</v>
      </c>
      <c r="B289" s="399">
        <f t="shared" si="101"/>
        <v>7</v>
      </c>
      <c r="C289" s="6" t="s">
        <v>66</v>
      </c>
      <c r="D289" s="400"/>
      <c r="E289" s="400"/>
      <c r="F289" s="400"/>
      <c r="G289" s="400"/>
      <c r="H289" s="401"/>
      <c r="I289" s="400"/>
      <c r="J289" s="401"/>
    </row>
    <row r="290" s="344" customFormat="1" ht="24" customHeight="1" spans="1:10">
      <c r="A290" s="398">
        <v>2040399</v>
      </c>
      <c r="B290" s="399">
        <f t="shared" si="101"/>
        <v>7</v>
      </c>
      <c r="C290" s="6" t="s">
        <v>238</v>
      </c>
      <c r="D290" s="400"/>
      <c r="E290" s="400"/>
      <c r="F290" s="400"/>
      <c r="G290" s="400"/>
      <c r="H290" s="401"/>
      <c r="I290" s="400"/>
      <c r="J290" s="401"/>
    </row>
    <row r="291" s="344" customFormat="1" ht="24" customHeight="1" spans="1:10">
      <c r="A291" s="393">
        <v>20404</v>
      </c>
      <c r="B291" s="394">
        <f t="shared" si="101"/>
        <v>5</v>
      </c>
      <c r="C291" s="395" t="s">
        <v>239</v>
      </c>
      <c r="D291" s="396"/>
      <c r="E291" s="396">
        <f t="shared" ref="E291:G291" si="104">SUM(E292:E298)</f>
        <v>0</v>
      </c>
      <c r="F291" s="396">
        <f t="shared" si="104"/>
        <v>0</v>
      </c>
      <c r="G291" s="396">
        <f t="shared" si="104"/>
        <v>2990943.05</v>
      </c>
      <c r="H291" s="397"/>
      <c r="I291" s="396">
        <f>G291-D291</f>
        <v>2990943.05</v>
      </c>
      <c r="J291" s="397" t="e">
        <f>I291/D291</f>
        <v>#DIV/0!</v>
      </c>
    </row>
    <row r="292" s="344" customFormat="1" ht="24" customHeight="1" spans="1:10">
      <c r="A292" s="398">
        <v>2040401</v>
      </c>
      <c r="B292" s="399">
        <f t="shared" si="101"/>
        <v>7</v>
      </c>
      <c r="C292" s="6" t="s">
        <v>57</v>
      </c>
      <c r="D292" s="400"/>
      <c r="E292" s="400"/>
      <c r="F292" s="400"/>
      <c r="G292" s="400" t="s">
        <v>240</v>
      </c>
      <c r="H292" s="401"/>
      <c r="I292" s="400"/>
      <c r="J292" s="401"/>
    </row>
    <row r="293" s="344" customFormat="1" ht="24" customHeight="1" spans="1:10">
      <c r="A293" s="398">
        <v>2040402</v>
      </c>
      <c r="B293" s="399">
        <f t="shared" si="101"/>
        <v>7</v>
      </c>
      <c r="C293" s="6" t="s">
        <v>58</v>
      </c>
      <c r="D293" s="400"/>
      <c r="E293" s="400"/>
      <c r="F293" s="400"/>
      <c r="G293" s="400"/>
      <c r="H293" s="401"/>
      <c r="I293" s="400"/>
      <c r="J293" s="401"/>
    </row>
    <row r="294" s="344" customFormat="1" ht="24" customHeight="1" spans="1:10">
      <c r="A294" s="398">
        <v>2040403</v>
      </c>
      <c r="B294" s="399">
        <f t="shared" si="101"/>
        <v>7</v>
      </c>
      <c r="C294" s="6" t="s">
        <v>59</v>
      </c>
      <c r="D294" s="400"/>
      <c r="E294" s="400"/>
      <c r="F294" s="400"/>
      <c r="G294" s="400"/>
      <c r="H294" s="401"/>
      <c r="I294" s="400"/>
      <c r="J294" s="401"/>
    </row>
    <row r="295" s="344" customFormat="1" ht="24" customHeight="1" spans="1:10">
      <c r="A295" s="398">
        <v>2040409</v>
      </c>
      <c r="B295" s="399">
        <f t="shared" si="101"/>
        <v>7</v>
      </c>
      <c r="C295" s="6" t="s">
        <v>241</v>
      </c>
      <c r="D295" s="400"/>
      <c r="E295" s="400"/>
      <c r="F295" s="400"/>
      <c r="G295" s="400"/>
      <c r="H295" s="401"/>
      <c r="I295" s="400"/>
      <c r="J295" s="401"/>
    </row>
    <row r="296" s="344" customFormat="1" ht="24" customHeight="1" spans="1:10">
      <c r="A296" s="398">
        <v>2040410</v>
      </c>
      <c r="B296" s="399">
        <f t="shared" si="101"/>
        <v>7</v>
      </c>
      <c r="C296" s="6" t="s">
        <v>242</v>
      </c>
      <c r="D296" s="400"/>
      <c r="E296" s="400"/>
      <c r="F296" s="400"/>
      <c r="G296" s="400"/>
      <c r="H296" s="401"/>
      <c r="I296" s="400"/>
      <c r="J296" s="401"/>
    </row>
    <row r="297" s="344" customFormat="1" ht="24" customHeight="1" spans="1:10">
      <c r="A297" s="398">
        <v>2040450</v>
      </c>
      <c r="B297" s="399">
        <f t="shared" si="101"/>
        <v>7</v>
      </c>
      <c r="C297" s="6" t="s">
        <v>66</v>
      </c>
      <c r="D297" s="400"/>
      <c r="E297" s="400"/>
      <c r="F297" s="400"/>
      <c r="G297" s="400"/>
      <c r="H297" s="401"/>
      <c r="I297" s="400"/>
      <c r="J297" s="401"/>
    </row>
    <row r="298" s="344" customFormat="1" ht="24" customHeight="1" spans="1:10">
      <c r="A298" s="398">
        <v>2040499</v>
      </c>
      <c r="B298" s="399">
        <f t="shared" si="101"/>
        <v>7</v>
      </c>
      <c r="C298" s="6" t="s">
        <v>243</v>
      </c>
      <c r="D298" s="400"/>
      <c r="E298" s="400"/>
      <c r="F298" s="400"/>
      <c r="G298" s="400">
        <v>2990943.05</v>
      </c>
      <c r="H298" s="401"/>
      <c r="I298" s="400">
        <f>G298-D298</f>
        <v>2990943.05</v>
      </c>
      <c r="J298" s="401"/>
    </row>
    <row r="299" s="344" customFormat="1" ht="24" customHeight="1" spans="1:10">
      <c r="A299" s="393">
        <v>20405</v>
      </c>
      <c r="B299" s="394">
        <f t="shared" si="101"/>
        <v>5</v>
      </c>
      <c r="C299" s="395" t="s">
        <v>244</v>
      </c>
      <c r="D299" s="396">
        <f t="shared" ref="D299:G299" si="105">SUM(D300:D307)</f>
        <v>0</v>
      </c>
      <c r="E299" s="396">
        <f t="shared" si="105"/>
        <v>1500000</v>
      </c>
      <c r="F299" s="396">
        <f t="shared" si="105"/>
        <v>0</v>
      </c>
      <c r="G299" s="396">
        <f t="shared" si="105"/>
        <v>5165362.07</v>
      </c>
      <c r="H299" s="397"/>
      <c r="I299" s="396">
        <f>G299-D299</f>
        <v>5165362.07</v>
      </c>
      <c r="J299" s="397"/>
    </row>
    <row r="300" s="344" customFormat="1" ht="24" customHeight="1" spans="1:10">
      <c r="A300" s="398">
        <v>2040501</v>
      </c>
      <c r="B300" s="399">
        <f t="shared" si="101"/>
        <v>7</v>
      </c>
      <c r="C300" s="6" t="s">
        <v>57</v>
      </c>
      <c r="D300" s="400"/>
      <c r="E300" s="400"/>
      <c r="F300" s="400"/>
      <c r="G300" s="400" t="s">
        <v>240</v>
      </c>
      <c r="H300" s="401"/>
      <c r="I300" s="400"/>
      <c r="J300" s="401"/>
    </row>
    <row r="301" s="344" customFormat="1" ht="24" customHeight="1" spans="1:10">
      <c r="A301" s="398">
        <v>2040502</v>
      </c>
      <c r="B301" s="399">
        <f t="shared" si="101"/>
        <v>7</v>
      </c>
      <c r="C301" s="6" t="s">
        <v>58</v>
      </c>
      <c r="D301" s="400"/>
      <c r="E301" s="400"/>
      <c r="F301" s="400"/>
      <c r="G301" s="400"/>
      <c r="H301" s="401"/>
      <c r="I301" s="400"/>
      <c r="J301" s="401"/>
    </row>
    <row r="302" s="344" customFormat="1" ht="24" customHeight="1" spans="1:10">
      <c r="A302" s="398">
        <v>2040503</v>
      </c>
      <c r="B302" s="399">
        <f t="shared" si="101"/>
        <v>7</v>
      </c>
      <c r="C302" s="6" t="s">
        <v>59</v>
      </c>
      <c r="D302" s="400"/>
      <c r="E302" s="400"/>
      <c r="F302" s="400"/>
      <c r="G302" s="400"/>
      <c r="H302" s="401"/>
      <c r="I302" s="400"/>
      <c r="J302" s="401"/>
    </row>
    <row r="303" s="344" customFormat="1" ht="24" customHeight="1" spans="1:10">
      <c r="A303" s="398">
        <v>2040504</v>
      </c>
      <c r="B303" s="399">
        <f t="shared" si="101"/>
        <v>7</v>
      </c>
      <c r="C303" s="6" t="s">
        <v>245</v>
      </c>
      <c r="D303" s="400"/>
      <c r="E303" s="400"/>
      <c r="F303" s="400"/>
      <c r="G303" s="400"/>
      <c r="H303" s="401"/>
      <c r="I303" s="400"/>
      <c r="J303" s="401"/>
    </row>
    <row r="304" s="344" customFormat="1" ht="24" customHeight="1" spans="1:10">
      <c r="A304" s="398">
        <v>2040505</v>
      </c>
      <c r="B304" s="399">
        <f t="shared" si="101"/>
        <v>7</v>
      </c>
      <c r="C304" s="6" t="s">
        <v>246</v>
      </c>
      <c r="D304" s="400"/>
      <c r="E304" s="400"/>
      <c r="F304" s="400"/>
      <c r="G304" s="400"/>
      <c r="H304" s="401"/>
      <c r="I304" s="400"/>
      <c r="J304" s="401"/>
    </row>
    <row r="305" s="344" customFormat="1" ht="24" customHeight="1" spans="1:10">
      <c r="A305" s="398">
        <v>2040506</v>
      </c>
      <c r="B305" s="399">
        <f t="shared" si="101"/>
        <v>7</v>
      </c>
      <c r="C305" s="6" t="s">
        <v>247</v>
      </c>
      <c r="D305" s="400"/>
      <c r="E305" s="400">
        <v>1500000</v>
      </c>
      <c r="F305" s="400"/>
      <c r="G305" s="400"/>
      <c r="H305" s="401"/>
      <c r="I305" s="400"/>
      <c r="J305" s="401"/>
    </row>
    <row r="306" s="344" customFormat="1" ht="24" customHeight="1" spans="1:10">
      <c r="A306" s="398">
        <v>2040550</v>
      </c>
      <c r="B306" s="399">
        <f t="shared" si="101"/>
        <v>7</v>
      </c>
      <c r="C306" s="6" t="s">
        <v>66</v>
      </c>
      <c r="D306" s="400"/>
      <c r="E306" s="400"/>
      <c r="F306" s="400"/>
      <c r="G306" s="400"/>
      <c r="H306" s="401"/>
      <c r="I306" s="400"/>
      <c r="J306" s="401"/>
    </row>
    <row r="307" s="344" customFormat="1" ht="24" customHeight="1" spans="1:10">
      <c r="A307" s="398">
        <v>2040599</v>
      </c>
      <c r="B307" s="399">
        <f t="shared" si="101"/>
        <v>7</v>
      </c>
      <c r="C307" s="6" t="s">
        <v>248</v>
      </c>
      <c r="D307" s="400"/>
      <c r="E307" s="400"/>
      <c r="F307" s="400"/>
      <c r="G307" s="400">
        <v>5165362.07</v>
      </c>
      <c r="H307" s="401"/>
      <c r="I307" s="400">
        <f t="shared" ref="I307:I310" si="106">G307-D307</f>
        <v>5165362.07</v>
      </c>
      <c r="J307" s="401"/>
    </row>
    <row r="308" s="344" customFormat="1" ht="24" customHeight="1" spans="1:10">
      <c r="A308" s="393">
        <v>20406</v>
      </c>
      <c r="B308" s="394">
        <f t="shared" si="101"/>
        <v>5</v>
      </c>
      <c r="C308" s="395" t="s">
        <v>249</v>
      </c>
      <c r="D308" s="396">
        <f t="shared" ref="D308:G308" si="107">SUM(D309:D321)</f>
        <v>5395510.46</v>
      </c>
      <c r="E308" s="396">
        <f t="shared" si="107"/>
        <v>5369232.6</v>
      </c>
      <c r="F308" s="396">
        <f t="shared" si="107"/>
        <v>6677558.72</v>
      </c>
      <c r="G308" s="396">
        <f t="shared" si="107"/>
        <v>5997892.94</v>
      </c>
      <c r="H308" s="397">
        <f t="shared" ref="H308:H315" si="108">G308/F308</f>
        <v>0.898216427814505</v>
      </c>
      <c r="I308" s="396">
        <f t="shared" si="106"/>
        <v>602382.479999999</v>
      </c>
      <c r="J308" s="397">
        <f t="shared" ref="J308:J310" si="109">I308/D308</f>
        <v>0.111645132460738</v>
      </c>
    </row>
    <row r="309" s="344" customFormat="1" ht="24" customHeight="1" spans="1:10">
      <c r="A309" s="398">
        <v>2040601</v>
      </c>
      <c r="B309" s="399">
        <f t="shared" si="101"/>
        <v>7</v>
      </c>
      <c r="C309" s="6" t="s">
        <v>57</v>
      </c>
      <c r="D309" s="400">
        <v>4798676.9</v>
      </c>
      <c r="E309" s="400">
        <v>4894732.6</v>
      </c>
      <c r="F309" s="400">
        <v>5065671</v>
      </c>
      <c r="G309" s="400">
        <v>4732542.34</v>
      </c>
      <c r="H309" s="401">
        <f t="shared" si="108"/>
        <v>0.934237999269988</v>
      </c>
      <c r="I309" s="400">
        <f t="shared" si="106"/>
        <v>-66134.5600000005</v>
      </c>
      <c r="J309" s="401">
        <f t="shared" si="109"/>
        <v>-0.0137818322379655</v>
      </c>
    </row>
    <row r="310" s="344" customFormat="1" ht="24" customHeight="1" spans="1:10">
      <c r="A310" s="398">
        <v>2040602</v>
      </c>
      <c r="B310" s="399">
        <f t="shared" si="101"/>
        <v>7</v>
      </c>
      <c r="C310" s="6" t="s">
        <v>58</v>
      </c>
      <c r="D310" s="400">
        <v>91661.36</v>
      </c>
      <c r="E310" s="400">
        <v>49600</v>
      </c>
      <c r="F310" s="400">
        <v>0</v>
      </c>
      <c r="G310" s="400"/>
      <c r="H310" s="401"/>
      <c r="I310" s="400">
        <f t="shared" si="106"/>
        <v>-91661.36</v>
      </c>
      <c r="J310" s="401">
        <f t="shared" si="109"/>
        <v>-1</v>
      </c>
    </row>
    <row r="311" s="344" customFormat="1" ht="24" customHeight="1" spans="1:10">
      <c r="A311" s="398">
        <v>2040603</v>
      </c>
      <c r="B311" s="399">
        <f t="shared" si="101"/>
        <v>7</v>
      </c>
      <c r="C311" s="6" t="s">
        <v>59</v>
      </c>
      <c r="D311" s="400"/>
      <c r="E311" s="400"/>
      <c r="F311" s="400"/>
      <c r="G311" s="400"/>
      <c r="H311" s="401"/>
      <c r="I311" s="400"/>
      <c r="J311" s="401"/>
    </row>
    <row r="312" s="344" customFormat="1" ht="24" customHeight="1" spans="1:10">
      <c r="A312" s="398">
        <v>2040604</v>
      </c>
      <c r="B312" s="399">
        <f t="shared" si="101"/>
        <v>7</v>
      </c>
      <c r="C312" s="6" t="s">
        <v>250</v>
      </c>
      <c r="D312" s="400">
        <v>2000</v>
      </c>
      <c r="E312" s="400">
        <v>64900</v>
      </c>
      <c r="F312" s="400">
        <v>0</v>
      </c>
      <c r="G312" s="400"/>
      <c r="H312" s="401"/>
      <c r="I312" s="400">
        <f t="shared" ref="I312:I315" si="110">G312-D312</f>
        <v>-2000</v>
      </c>
      <c r="J312" s="401">
        <f>I312/D312</f>
        <v>-1</v>
      </c>
    </row>
    <row r="313" s="344" customFormat="1" ht="24" customHeight="1" spans="1:10">
      <c r="A313" s="398">
        <v>2040605</v>
      </c>
      <c r="B313" s="399">
        <f t="shared" si="101"/>
        <v>7</v>
      </c>
      <c r="C313" s="6" t="s">
        <v>251</v>
      </c>
      <c r="D313" s="400"/>
      <c r="E313" s="400"/>
      <c r="F313" s="400">
        <v>132550</v>
      </c>
      <c r="G313" s="400">
        <v>8850</v>
      </c>
      <c r="H313" s="401">
        <f t="shared" si="108"/>
        <v>0.0667672576386269</v>
      </c>
      <c r="I313" s="400">
        <f t="shared" si="110"/>
        <v>8850</v>
      </c>
      <c r="J313" s="401"/>
    </row>
    <row r="314" s="344" customFormat="1" ht="24" customHeight="1" spans="1:10">
      <c r="A314" s="398">
        <v>2040606</v>
      </c>
      <c r="B314" s="399">
        <f t="shared" si="101"/>
        <v>7</v>
      </c>
      <c r="C314" s="6" t="s">
        <v>252</v>
      </c>
      <c r="D314" s="400"/>
      <c r="E314" s="400"/>
      <c r="F314" s="400">
        <v>49600</v>
      </c>
      <c r="G314" s="400"/>
      <c r="H314" s="401">
        <f t="shared" si="108"/>
        <v>0</v>
      </c>
      <c r="I314" s="400">
        <f t="shared" si="110"/>
        <v>0</v>
      </c>
      <c r="J314" s="401"/>
    </row>
    <row r="315" s="344" customFormat="1" ht="24" customHeight="1" spans="1:10">
      <c r="A315" s="398">
        <v>2040607</v>
      </c>
      <c r="B315" s="399">
        <f t="shared" si="101"/>
        <v>7</v>
      </c>
      <c r="C315" s="6" t="s">
        <v>253</v>
      </c>
      <c r="D315" s="400">
        <v>94700</v>
      </c>
      <c r="E315" s="400"/>
      <c r="F315" s="400">
        <v>140000</v>
      </c>
      <c r="G315" s="400">
        <v>140000</v>
      </c>
      <c r="H315" s="401">
        <f t="shared" si="108"/>
        <v>1</v>
      </c>
      <c r="I315" s="400">
        <f t="shared" si="110"/>
        <v>45300</v>
      </c>
      <c r="J315" s="401">
        <f>I315/D315</f>
        <v>0.478352692713833</v>
      </c>
    </row>
    <row r="316" s="344" customFormat="1" ht="24" customHeight="1" spans="1:10">
      <c r="A316" s="398">
        <v>2040608</v>
      </c>
      <c r="B316" s="399">
        <f t="shared" si="101"/>
        <v>7</v>
      </c>
      <c r="C316" s="6" t="s">
        <v>254</v>
      </c>
      <c r="D316" s="400"/>
      <c r="E316" s="400"/>
      <c r="F316" s="400"/>
      <c r="G316" s="400"/>
      <c r="H316" s="401"/>
      <c r="I316" s="400"/>
      <c r="J316" s="401"/>
    </row>
    <row r="317" s="344" customFormat="1" ht="24" customHeight="1" spans="1:10">
      <c r="A317" s="398">
        <v>2040610</v>
      </c>
      <c r="B317" s="399">
        <f t="shared" si="101"/>
        <v>7</v>
      </c>
      <c r="C317" s="6" t="s">
        <v>255</v>
      </c>
      <c r="D317" s="400"/>
      <c r="E317" s="400"/>
      <c r="F317" s="400"/>
      <c r="G317" s="400"/>
      <c r="H317" s="401"/>
      <c r="I317" s="400"/>
      <c r="J317" s="401"/>
    </row>
    <row r="318" s="344" customFormat="1" ht="24" customHeight="1" spans="1:10">
      <c r="A318" s="398">
        <v>2040612</v>
      </c>
      <c r="B318" s="399">
        <f t="shared" si="101"/>
        <v>7</v>
      </c>
      <c r="C318" s="6" t="s">
        <v>256</v>
      </c>
      <c r="D318" s="400">
        <v>27814</v>
      </c>
      <c r="E318" s="400"/>
      <c r="F318" s="400">
        <v>200000</v>
      </c>
      <c r="G318" s="400">
        <v>200000</v>
      </c>
      <c r="H318" s="401">
        <f>G318/F318</f>
        <v>1</v>
      </c>
      <c r="I318" s="400">
        <f>G318-D318</f>
        <v>172186</v>
      </c>
      <c r="J318" s="401">
        <f>I318/D318</f>
        <v>6.19062342705113</v>
      </c>
    </row>
    <row r="319" s="344" customFormat="1" ht="24" customHeight="1" spans="1:10">
      <c r="A319" s="398">
        <v>2040613</v>
      </c>
      <c r="B319" s="399">
        <f t="shared" si="101"/>
        <v>7</v>
      </c>
      <c r="C319" s="6" t="s">
        <v>98</v>
      </c>
      <c r="D319" s="400"/>
      <c r="E319" s="400"/>
      <c r="F319" s="400"/>
      <c r="G319" s="400"/>
      <c r="H319" s="401"/>
      <c r="I319" s="400"/>
      <c r="J319" s="401"/>
    </row>
    <row r="320" s="344" customFormat="1" ht="24" customHeight="1" spans="1:10">
      <c r="A320" s="398">
        <v>2040650</v>
      </c>
      <c r="B320" s="399">
        <f t="shared" si="101"/>
        <v>7</v>
      </c>
      <c r="C320" s="6" t="s">
        <v>66</v>
      </c>
      <c r="D320" s="400"/>
      <c r="E320" s="400"/>
      <c r="F320" s="400"/>
      <c r="G320" s="400"/>
      <c r="H320" s="401"/>
      <c r="I320" s="400"/>
      <c r="J320" s="401"/>
    </row>
    <row r="321" s="344" customFormat="1" ht="24" customHeight="1" spans="1:10">
      <c r="A321" s="398">
        <v>2040699</v>
      </c>
      <c r="B321" s="399">
        <f t="shared" si="101"/>
        <v>7</v>
      </c>
      <c r="C321" s="6" t="s">
        <v>257</v>
      </c>
      <c r="D321" s="400">
        <v>380658.2</v>
      </c>
      <c r="E321" s="400">
        <v>360000</v>
      </c>
      <c r="F321" s="400">
        <v>1089737.72</v>
      </c>
      <c r="G321" s="400">
        <v>916500.6</v>
      </c>
      <c r="H321" s="401">
        <f>G321/F321</f>
        <v>0.841028610076928</v>
      </c>
      <c r="I321" s="400">
        <f>G321-D321</f>
        <v>535842.4</v>
      </c>
      <c r="J321" s="401">
        <f>I321/D321</f>
        <v>1.4076733405454</v>
      </c>
    </row>
    <row r="322" s="344" customFormat="1" ht="24" customHeight="1" spans="1:10">
      <c r="A322" s="393">
        <v>20407</v>
      </c>
      <c r="B322" s="394">
        <f t="shared" si="101"/>
        <v>5</v>
      </c>
      <c r="C322" s="395" t="s">
        <v>258</v>
      </c>
      <c r="D322" s="396"/>
      <c r="E322" s="396"/>
      <c r="F322" s="396"/>
      <c r="G322" s="396"/>
      <c r="H322" s="397"/>
      <c r="I322" s="396"/>
      <c r="J322" s="397"/>
    </row>
    <row r="323" s="344" customFormat="1" ht="24" customHeight="1" spans="1:10">
      <c r="A323" s="398">
        <v>2040701</v>
      </c>
      <c r="B323" s="399">
        <f t="shared" si="101"/>
        <v>7</v>
      </c>
      <c r="C323" s="6" t="s">
        <v>57</v>
      </c>
      <c r="D323" s="400"/>
      <c r="E323" s="400"/>
      <c r="F323" s="400"/>
      <c r="G323" s="400"/>
      <c r="H323" s="401"/>
      <c r="I323" s="400"/>
      <c r="J323" s="401"/>
    </row>
    <row r="324" s="344" customFormat="1" ht="24" customHeight="1" spans="1:10">
      <c r="A324" s="398">
        <v>2040702</v>
      </c>
      <c r="B324" s="399">
        <f t="shared" si="101"/>
        <v>7</v>
      </c>
      <c r="C324" s="6" t="s">
        <v>58</v>
      </c>
      <c r="D324" s="400"/>
      <c r="E324" s="400"/>
      <c r="F324" s="400"/>
      <c r="G324" s="400"/>
      <c r="H324" s="401"/>
      <c r="I324" s="400"/>
      <c r="J324" s="401"/>
    </row>
    <row r="325" s="344" customFormat="1" ht="24" customHeight="1" spans="1:10">
      <c r="A325" s="398">
        <v>2040703</v>
      </c>
      <c r="B325" s="399">
        <f t="shared" si="101"/>
        <v>7</v>
      </c>
      <c r="C325" s="6" t="s">
        <v>59</v>
      </c>
      <c r="D325" s="400"/>
      <c r="E325" s="400"/>
      <c r="F325" s="400"/>
      <c r="G325" s="400"/>
      <c r="H325" s="401"/>
      <c r="I325" s="400"/>
      <c r="J325" s="401"/>
    </row>
    <row r="326" s="344" customFormat="1" ht="24" customHeight="1" spans="1:10">
      <c r="A326" s="398">
        <v>2040704</v>
      </c>
      <c r="B326" s="399">
        <f t="shared" si="101"/>
        <v>7</v>
      </c>
      <c r="C326" s="6" t="s">
        <v>259</v>
      </c>
      <c r="D326" s="400"/>
      <c r="E326" s="400"/>
      <c r="F326" s="400"/>
      <c r="G326" s="400"/>
      <c r="H326" s="401"/>
      <c r="I326" s="400"/>
      <c r="J326" s="401"/>
    </row>
    <row r="327" s="344" customFormat="1" ht="24" customHeight="1" spans="1:10">
      <c r="A327" s="398">
        <v>2040705</v>
      </c>
      <c r="B327" s="399">
        <f t="shared" si="101"/>
        <v>7</v>
      </c>
      <c r="C327" s="6" t="s">
        <v>260</v>
      </c>
      <c r="D327" s="400"/>
      <c r="E327" s="400"/>
      <c r="F327" s="400"/>
      <c r="G327" s="400"/>
      <c r="H327" s="401"/>
      <c r="I327" s="400"/>
      <c r="J327" s="401"/>
    </row>
    <row r="328" s="344" customFormat="1" ht="24" customHeight="1" spans="1:10">
      <c r="A328" s="398">
        <v>2040706</v>
      </c>
      <c r="B328" s="399">
        <f t="shared" ref="B328:B391" si="111">LEN(A328)</f>
        <v>7</v>
      </c>
      <c r="C328" s="6" t="s">
        <v>261</v>
      </c>
      <c r="D328" s="400"/>
      <c r="E328" s="400"/>
      <c r="F328" s="400"/>
      <c r="G328" s="400"/>
      <c r="H328" s="401"/>
      <c r="I328" s="400"/>
      <c r="J328" s="401"/>
    </row>
    <row r="329" s="344" customFormat="1" ht="24" customHeight="1" spans="1:10">
      <c r="A329" s="398">
        <v>2040707</v>
      </c>
      <c r="B329" s="399">
        <f t="shared" si="111"/>
        <v>7</v>
      </c>
      <c r="C329" s="6" t="s">
        <v>98</v>
      </c>
      <c r="D329" s="400"/>
      <c r="E329" s="400"/>
      <c r="F329" s="400"/>
      <c r="G329" s="400"/>
      <c r="H329" s="401"/>
      <c r="I329" s="400"/>
      <c r="J329" s="401"/>
    </row>
    <row r="330" s="344" customFormat="1" ht="24" customHeight="1" spans="1:10">
      <c r="A330" s="398">
        <v>2040750</v>
      </c>
      <c r="B330" s="399">
        <f t="shared" si="111"/>
        <v>7</v>
      </c>
      <c r="C330" s="6" t="s">
        <v>66</v>
      </c>
      <c r="D330" s="400"/>
      <c r="E330" s="400"/>
      <c r="F330" s="400"/>
      <c r="G330" s="400"/>
      <c r="H330" s="401"/>
      <c r="I330" s="400"/>
      <c r="J330" s="401"/>
    </row>
    <row r="331" s="344" customFormat="1" ht="24" customHeight="1" spans="1:10">
      <c r="A331" s="398">
        <v>2040799</v>
      </c>
      <c r="B331" s="399">
        <f t="shared" si="111"/>
        <v>7</v>
      </c>
      <c r="C331" s="6" t="s">
        <v>262</v>
      </c>
      <c r="D331" s="400"/>
      <c r="E331" s="400"/>
      <c r="F331" s="400"/>
      <c r="G331" s="400"/>
      <c r="H331" s="401"/>
      <c r="I331" s="400"/>
      <c r="J331" s="401"/>
    </row>
    <row r="332" s="344" customFormat="1" ht="24" customHeight="1" spans="1:10">
      <c r="A332" s="393">
        <v>20408</v>
      </c>
      <c r="B332" s="394">
        <f t="shared" si="111"/>
        <v>5</v>
      </c>
      <c r="C332" s="395" t="s">
        <v>263</v>
      </c>
      <c r="D332" s="396"/>
      <c r="E332" s="396"/>
      <c r="F332" s="396"/>
      <c r="G332" s="396"/>
      <c r="H332" s="397"/>
      <c r="I332" s="396"/>
      <c r="J332" s="397"/>
    </row>
    <row r="333" s="344" customFormat="1" ht="24" customHeight="1" spans="1:10">
      <c r="A333" s="398">
        <v>2040801</v>
      </c>
      <c r="B333" s="399">
        <f t="shared" si="111"/>
        <v>7</v>
      </c>
      <c r="C333" s="6" t="s">
        <v>57</v>
      </c>
      <c r="D333" s="400"/>
      <c r="E333" s="400"/>
      <c r="F333" s="400"/>
      <c r="G333" s="400"/>
      <c r="H333" s="401"/>
      <c r="I333" s="400"/>
      <c r="J333" s="401"/>
    </row>
    <row r="334" s="344" customFormat="1" ht="24" customHeight="1" spans="1:10">
      <c r="A334" s="398">
        <v>2040802</v>
      </c>
      <c r="B334" s="399">
        <f t="shared" si="111"/>
        <v>7</v>
      </c>
      <c r="C334" s="6" t="s">
        <v>58</v>
      </c>
      <c r="D334" s="400"/>
      <c r="E334" s="400"/>
      <c r="F334" s="400"/>
      <c r="G334" s="400"/>
      <c r="H334" s="401"/>
      <c r="I334" s="400"/>
      <c r="J334" s="401"/>
    </row>
    <row r="335" s="344" customFormat="1" ht="24" customHeight="1" spans="1:10">
      <c r="A335" s="398">
        <v>2040803</v>
      </c>
      <c r="B335" s="399">
        <f t="shared" si="111"/>
        <v>7</v>
      </c>
      <c r="C335" s="6" t="s">
        <v>59</v>
      </c>
      <c r="D335" s="400"/>
      <c r="E335" s="400"/>
      <c r="F335" s="400"/>
      <c r="G335" s="400"/>
      <c r="H335" s="401"/>
      <c r="I335" s="400"/>
      <c r="J335" s="401"/>
    </row>
    <row r="336" s="344" customFormat="1" ht="24" customHeight="1" spans="1:10">
      <c r="A336" s="398">
        <v>2040804</v>
      </c>
      <c r="B336" s="399">
        <f t="shared" si="111"/>
        <v>7</v>
      </c>
      <c r="C336" s="6" t="s">
        <v>264</v>
      </c>
      <c r="D336" s="400"/>
      <c r="E336" s="400"/>
      <c r="F336" s="400"/>
      <c r="G336" s="400"/>
      <c r="H336" s="401"/>
      <c r="I336" s="400"/>
      <c r="J336" s="401"/>
    </row>
    <row r="337" s="344" customFormat="1" ht="24" customHeight="1" spans="1:10">
      <c r="A337" s="398">
        <v>2040805</v>
      </c>
      <c r="B337" s="399">
        <f t="shared" si="111"/>
        <v>7</v>
      </c>
      <c r="C337" s="6" t="s">
        <v>265</v>
      </c>
      <c r="D337" s="400"/>
      <c r="E337" s="400"/>
      <c r="F337" s="400"/>
      <c r="G337" s="400"/>
      <c r="H337" s="401"/>
      <c r="I337" s="400"/>
      <c r="J337" s="401"/>
    </row>
    <row r="338" s="344" customFormat="1" ht="24" customHeight="1" spans="1:10">
      <c r="A338" s="398">
        <v>2040806</v>
      </c>
      <c r="B338" s="399">
        <f t="shared" si="111"/>
        <v>7</v>
      </c>
      <c r="C338" s="6" t="s">
        <v>266</v>
      </c>
      <c r="D338" s="400"/>
      <c r="E338" s="400"/>
      <c r="F338" s="400"/>
      <c r="G338" s="400"/>
      <c r="H338" s="401"/>
      <c r="I338" s="400"/>
      <c r="J338" s="401"/>
    </row>
    <row r="339" s="344" customFormat="1" ht="24" customHeight="1" spans="1:10">
      <c r="A339" s="398">
        <v>2040807</v>
      </c>
      <c r="B339" s="399">
        <f t="shared" si="111"/>
        <v>7</v>
      </c>
      <c r="C339" s="6" t="s">
        <v>98</v>
      </c>
      <c r="D339" s="400"/>
      <c r="E339" s="400"/>
      <c r="F339" s="400"/>
      <c r="G339" s="400"/>
      <c r="H339" s="401"/>
      <c r="I339" s="400"/>
      <c r="J339" s="401"/>
    </row>
    <row r="340" s="344" customFormat="1" ht="24" customHeight="1" spans="1:10">
      <c r="A340" s="398">
        <v>2040850</v>
      </c>
      <c r="B340" s="399">
        <f t="shared" si="111"/>
        <v>7</v>
      </c>
      <c r="C340" s="6" t="s">
        <v>66</v>
      </c>
      <c r="D340" s="400"/>
      <c r="E340" s="400"/>
      <c r="F340" s="400"/>
      <c r="G340" s="400"/>
      <c r="H340" s="401"/>
      <c r="I340" s="400"/>
      <c r="J340" s="401"/>
    </row>
    <row r="341" s="344" customFormat="1" ht="24" customHeight="1" spans="1:10">
      <c r="A341" s="398">
        <v>2040899</v>
      </c>
      <c r="B341" s="399">
        <f t="shared" si="111"/>
        <v>7</v>
      </c>
      <c r="C341" s="6" t="s">
        <v>267</v>
      </c>
      <c r="D341" s="400"/>
      <c r="E341" s="400"/>
      <c r="F341" s="400"/>
      <c r="G341" s="400"/>
      <c r="H341" s="401"/>
      <c r="I341" s="400"/>
      <c r="J341" s="401"/>
    </row>
    <row r="342" s="344" customFormat="1" ht="24" customHeight="1" spans="1:10">
      <c r="A342" s="393">
        <v>20409</v>
      </c>
      <c r="B342" s="394">
        <f t="shared" si="111"/>
        <v>5</v>
      </c>
      <c r="C342" s="395" t="s">
        <v>268</v>
      </c>
      <c r="D342" s="396"/>
      <c r="E342" s="396"/>
      <c r="F342" s="396"/>
      <c r="G342" s="396"/>
      <c r="H342" s="397"/>
      <c r="I342" s="396"/>
      <c r="J342" s="397"/>
    </row>
    <row r="343" s="344" customFormat="1" ht="24" customHeight="1" spans="1:10">
      <c r="A343" s="398">
        <v>2040901</v>
      </c>
      <c r="B343" s="399">
        <f t="shared" si="111"/>
        <v>7</v>
      </c>
      <c r="C343" s="6" t="s">
        <v>57</v>
      </c>
      <c r="D343" s="400"/>
      <c r="E343" s="400"/>
      <c r="F343" s="400"/>
      <c r="G343" s="400"/>
      <c r="H343" s="401"/>
      <c r="I343" s="400"/>
      <c r="J343" s="401"/>
    </row>
    <row r="344" s="344" customFormat="1" ht="24" customHeight="1" spans="1:10">
      <c r="A344" s="398">
        <v>2040902</v>
      </c>
      <c r="B344" s="399">
        <f t="shared" si="111"/>
        <v>7</v>
      </c>
      <c r="C344" s="6" t="s">
        <v>58</v>
      </c>
      <c r="D344" s="400"/>
      <c r="E344" s="400"/>
      <c r="F344" s="400"/>
      <c r="G344" s="400"/>
      <c r="H344" s="401"/>
      <c r="I344" s="400"/>
      <c r="J344" s="401"/>
    </row>
    <row r="345" s="344" customFormat="1" ht="24" customHeight="1" spans="1:10">
      <c r="A345" s="398">
        <v>2040903</v>
      </c>
      <c r="B345" s="399">
        <f t="shared" si="111"/>
        <v>7</v>
      </c>
      <c r="C345" s="6" t="s">
        <v>59</v>
      </c>
      <c r="D345" s="400"/>
      <c r="E345" s="400"/>
      <c r="F345" s="400"/>
      <c r="G345" s="400"/>
      <c r="H345" s="401"/>
      <c r="I345" s="400"/>
      <c r="J345" s="401"/>
    </row>
    <row r="346" s="344" customFormat="1" ht="24" customHeight="1" spans="1:10">
      <c r="A346" s="398">
        <v>2040904</v>
      </c>
      <c r="B346" s="399">
        <f t="shared" si="111"/>
        <v>7</v>
      </c>
      <c r="C346" s="6" t="s">
        <v>269</v>
      </c>
      <c r="D346" s="400"/>
      <c r="E346" s="400"/>
      <c r="F346" s="400"/>
      <c r="G346" s="400"/>
      <c r="H346" s="401"/>
      <c r="I346" s="400"/>
      <c r="J346" s="401"/>
    </row>
    <row r="347" s="344" customFormat="1" ht="24" customHeight="1" spans="1:10">
      <c r="A347" s="398">
        <v>2040905</v>
      </c>
      <c r="B347" s="399">
        <f t="shared" si="111"/>
        <v>7</v>
      </c>
      <c r="C347" s="6" t="s">
        <v>270</v>
      </c>
      <c r="D347" s="400"/>
      <c r="E347" s="400"/>
      <c r="F347" s="400"/>
      <c r="G347" s="400"/>
      <c r="H347" s="401"/>
      <c r="I347" s="400"/>
      <c r="J347" s="401"/>
    </row>
    <row r="348" s="344" customFormat="1" ht="24" customHeight="1" spans="1:10">
      <c r="A348" s="398">
        <v>2040950</v>
      </c>
      <c r="B348" s="399">
        <f t="shared" si="111"/>
        <v>7</v>
      </c>
      <c r="C348" s="6" t="s">
        <v>66</v>
      </c>
      <c r="D348" s="400"/>
      <c r="E348" s="400"/>
      <c r="F348" s="400"/>
      <c r="G348" s="400"/>
      <c r="H348" s="401"/>
      <c r="I348" s="400"/>
      <c r="J348" s="401"/>
    </row>
    <row r="349" s="344" customFormat="1" ht="24" customHeight="1" spans="1:10">
      <c r="A349" s="398">
        <v>2040999</v>
      </c>
      <c r="B349" s="399">
        <f t="shared" si="111"/>
        <v>7</v>
      </c>
      <c r="C349" s="6" t="s">
        <v>271</v>
      </c>
      <c r="D349" s="400"/>
      <c r="E349" s="400"/>
      <c r="F349" s="400"/>
      <c r="G349" s="400"/>
      <c r="H349" s="401"/>
      <c r="I349" s="400"/>
      <c r="J349" s="401"/>
    </row>
    <row r="350" s="344" customFormat="1" ht="24" customHeight="1" spans="1:10">
      <c r="A350" s="393">
        <v>20410</v>
      </c>
      <c r="B350" s="394">
        <f t="shared" si="111"/>
        <v>5</v>
      </c>
      <c r="C350" s="395" t="s">
        <v>272</v>
      </c>
      <c r="D350" s="396"/>
      <c r="E350" s="396"/>
      <c r="F350" s="396"/>
      <c r="G350" s="396"/>
      <c r="H350" s="397"/>
      <c r="I350" s="396"/>
      <c r="J350" s="397"/>
    </row>
    <row r="351" s="344" customFormat="1" ht="24" customHeight="1" spans="1:10">
      <c r="A351" s="398">
        <v>2041001</v>
      </c>
      <c r="B351" s="399">
        <f t="shared" si="111"/>
        <v>7</v>
      </c>
      <c r="C351" s="6" t="s">
        <v>57</v>
      </c>
      <c r="D351" s="400"/>
      <c r="E351" s="400"/>
      <c r="F351" s="400"/>
      <c r="G351" s="400"/>
      <c r="H351" s="401"/>
      <c r="I351" s="400"/>
      <c r="J351" s="401"/>
    </row>
    <row r="352" s="344" customFormat="1" ht="24" customHeight="1" spans="1:10">
      <c r="A352" s="398">
        <v>2041002</v>
      </c>
      <c r="B352" s="399">
        <f t="shared" si="111"/>
        <v>7</v>
      </c>
      <c r="C352" s="6" t="s">
        <v>58</v>
      </c>
      <c r="D352" s="400"/>
      <c r="E352" s="400"/>
      <c r="F352" s="400"/>
      <c r="G352" s="400"/>
      <c r="H352" s="401"/>
      <c r="I352" s="400"/>
      <c r="J352" s="401"/>
    </row>
    <row r="353" s="344" customFormat="1" ht="24" customHeight="1" spans="1:10">
      <c r="A353" s="398">
        <v>2041006</v>
      </c>
      <c r="B353" s="399">
        <f t="shared" si="111"/>
        <v>7</v>
      </c>
      <c r="C353" s="6" t="s">
        <v>273</v>
      </c>
      <c r="D353" s="400"/>
      <c r="E353" s="400"/>
      <c r="F353" s="400"/>
      <c r="G353" s="400"/>
      <c r="H353" s="401"/>
      <c r="I353" s="400"/>
      <c r="J353" s="401"/>
    </row>
    <row r="354" s="344" customFormat="1" ht="24" customHeight="1" spans="1:10">
      <c r="A354" s="398">
        <v>2041007</v>
      </c>
      <c r="B354" s="399">
        <f t="shared" si="111"/>
        <v>7</v>
      </c>
      <c r="C354" s="6" t="s">
        <v>274</v>
      </c>
      <c r="D354" s="400"/>
      <c r="E354" s="400"/>
      <c r="F354" s="400"/>
      <c r="G354" s="400"/>
      <c r="H354" s="401"/>
      <c r="I354" s="400"/>
      <c r="J354" s="401"/>
    </row>
    <row r="355" s="344" customFormat="1" ht="24" customHeight="1" spans="1:10">
      <c r="A355" s="398">
        <v>2041099</v>
      </c>
      <c r="B355" s="399">
        <f t="shared" si="111"/>
        <v>7</v>
      </c>
      <c r="C355" s="6" t="s">
        <v>275</v>
      </c>
      <c r="D355" s="400"/>
      <c r="E355" s="400"/>
      <c r="F355" s="400"/>
      <c r="G355" s="400"/>
      <c r="H355" s="401"/>
      <c r="I355" s="400"/>
      <c r="J355" s="401"/>
    </row>
    <row r="356" s="344" customFormat="1" ht="24" customHeight="1" spans="1:10">
      <c r="A356" s="393">
        <v>20499</v>
      </c>
      <c r="B356" s="394">
        <f t="shared" si="111"/>
        <v>5</v>
      </c>
      <c r="C356" s="395" t="s">
        <v>276</v>
      </c>
      <c r="D356" s="396">
        <f t="shared" ref="D356:G356" si="112">SUM(D357:D358)</f>
        <v>6248</v>
      </c>
      <c r="E356" s="396">
        <f t="shared" si="112"/>
        <v>940000</v>
      </c>
      <c r="F356" s="396">
        <f t="shared" si="112"/>
        <v>773678.24</v>
      </c>
      <c r="G356" s="396">
        <f t="shared" si="112"/>
        <v>563678.24</v>
      </c>
      <c r="H356" s="397">
        <f t="shared" ref="H356:H362" si="113">G356/F356</f>
        <v>0.728569333939132</v>
      </c>
      <c r="I356" s="396">
        <f t="shared" ref="I356:I362" si="114">G356-D356</f>
        <v>557430.24</v>
      </c>
      <c r="J356" s="397">
        <f t="shared" ref="J356:J362" si="115">I356/D356</f>
        <v>89.2173879641485</v>
      </c>
    </row>
    <row r="357" s="344" customFormat="1" ht="24" customHeight="1" spans="1:10">
      <c r="A357" s="398">
        <v>2049902</v>
      </c>
      <c r="B357" s="399">
        <f t="shared" si="111"/>
        <v>7</v>
      </c>
      <c r="C357" s="6" t="s">
        <v>277</v>
      </c>
      <c r="D357" s="400"/>
      <c r="E357" s="400"/>
      <c r="F357" s="400">
        <v>40000</v>
      </c>
      <c r="G357" s="400">
        <v>40000</v>
      </c>
      <c r="H357" s="401">
        <f t="shared" si="113"/>
        <v>1</v>
      </c>
      <c r="I357" s="400">
        <f t="shared" si="114"/>
        <v>40000</v>
      </c>
      <c r="J357" s="401"/>
    </row>
    <row r="358" s="344" customFormat="1" ht="24" customHeight="1" spans="1:10">
      <c r="A358" s="398">
        <v>2049999</v>
      </c>
      <c r="B358" s="399">
        <f t="shared" si="111"/>
        <v>7</v>
      </c>
      <c r="C358" s="6" t="s">
        <v>278</v>
      </c>
      <c r="D358" s="400">
        <v>6248</v>
      </c>
      <c r="E358" s="400">
        <v>940000</v>
      </c>
      <c r="F358" s="400">
        <v>733678.24</v>
      </c>
      <c r="G358" s="400">
        <v>523678.24</v>
      </c>
      <c r="H358" s="401">
        <f t="shared" si="113"/>
        <v>0.713770984948388</v>
      </c>
      <c r="I358" s="400">
        <f t="shared" si="114"/>
        <v>517430.24</v>
      </c>
      <c r="J358" s="401">
        <f t="shared" si="115"/>
        <v>82.8153393085787</v>
      </c>
    </row>
    <row r="359" s="344" customFormat="1" ht="24" customHeight="1" spans="1:10">
      <c r="A359" s="387">
        <v>205</v>
      </c>
      <c r="B359" s="388">
        <f t="shared" si="111"/>
        <v>3</v>
      </c>
      <c r="C359" s="420" t="s">
        <v>279</v>
      </c>
      <c r="D359" s="421">
        <f t="shared" ref="D359:G359" si="116">D360+D365+D372+D378+D384+D388+D392+D396+D402+D409</f>
        <v>533728212.34</v>
      </c>
      <c r="E359" s="421">
        <f t="shared" si="116"/>
        <v>673090189.48</v>
      </c>
      <c r="F359" s="422">
        <f t="shared" si="116"/>
        <v>749043715.01</v>
      </c>
      <c r="G359" s="421">
        <f t="shared" si="116"/>
        <v>552680683.46</v>
      </c>
      <c r="H359" s="392">
        <f t="shared" si="113"/>
        <v>0.737848369040279</v>
      </c>
      <c r="I359" s="421">
        <f t="shared" si="114"/>
        <v>18952471.12</v>
      </c>
      <c r="J359" s="392">
        <f t="shared" si="115"/>
        <v>0.0355095921141353</v>
      </c>
    </row>
    <row r="360" s="344" customFormat="1" ht="24" customHeight="1" spans="1:10">
      <c r="A360" s="393">
        <v>20501</v>
      </c>
      <c r="B360" s="394">
        <f t="shared" si="111"/>
        <v>5</v>
      </c>
      <c r="C360" s="395" t="s">
        <v>280</v>
      </c>
      <c r="D360" s="396">
        <f t="shared" ref="D360:G360" si="117">SUM(D361:D364)</f>
        <v>12815985.29</v>
      </c>
      <c r="E360" s="396">
        <f t="shared" si="117"/>
        <v>7739800.72</v>
      </c>
      <c r="F360" s="396">
        <f t="shared" si="117"/>
        <v>9330193.39</v>
      </c>
      <c r="G360" s="396">
        <f t="shared" si="117"/>
        <v>29648654.44</v>
      </c>
      <c r="H360" s="397">
        <f t="shared" si="113"/>
        <v>3.17771060048735</v>
      </c>
      <c r="I360" s="396">
        <f t="shared" si="114"/>
        <v>16832669.15</v>
      </c>
      <c r="J360" s="397">
        <f t="shared" si="115"/>
        <v>1.31341202171433</v>
      </c>
    </row>
    <row r="361" s="344" customFormat="1" ht="24" customHeight="1" spans="1:10">
      <c r="A361" s="398">
        <v>2050101</v>
      </c>
      <c r="B361" s="399">
        <f t="shared" si="111"/>
        <v>7</v>
      </c>
      <c r="C361" s="6" t="s">
        <v>57</v>
      </c>
      <c r="D361" s="400">
        <v>2437121.64</v>
      </c>
      <c r="E361" s="400">
        <v>1426250.69</v>
      </c>
      <c r="F361" s="400">
        <v>1494343.36</v>
      </c>
      <c r="G361" s="400">
        <v>2783292.59</v>
      </c>
      <c r="H361" s="401">
        <f t="shared" si="113"/>
        <v>1.86255225171275</v>
      </c>
      <c r="I361" s="400">
        <f t="shared" si="114"/>
        <v>346170.95</v>
      </c>
      <c r="J361" s="401">
        <f t="shared" si="115"/>
        <v>0.142040899526049</v>
      </c>
    </row>
    <row r="362" s="344" customFormat="1" ht="24" customHeight="1" spans="1:10">
      <c r="A362" s="398">
        <v>2050102</v>
      </c>
      <c r="B362" s="399">
        <f t="shared" si="111"/>
        <v>7</v>
      </c>
      <c r="C362" s="6" t="s">
        <v>58</v>
      </c>
      <c r="D362" s="400">
        <v>3852836.72</v>
      </c>
      <c r="E362" s="400">
        <v>746087.5</v>
      </c>
      <c r="F362" s="400">
        <v>2096607.5</v>
      </c>
      <c r="G362" s="400">
        <v>22262882.17</v>
      </c>
      <c r="H362" s="401">
        <f t="shared" si="113"/>
        <v>10.6185264385442</v>
      </c>
      <c r="I362" s="400">
        <f t="shared" si="114"/>
        <v>18410045.45</v>
      </c>
      <c r="J362" s="401">
        <f t="shared" si="115"/>
        <v>4.77830927909138</v>
      </c>
    </row>
    <row r="363" s="344" customFormat="1" ht="24" customHeight="1" spans="1:10">
      <c r="A363" s="398">
        <v>2050103</v>
      </c>
      <c r="B363" s="399">
        <f t="shared" si="111"/>
        <v>7</v>
      </c>
      <c r="C363" s="6" t="s">
        <v>59</v>
      </c>
      <c r="D363" s="400"/>
      <c r="E363" s="400"/>
      <c r="F363" s="400"/>
      <c r="G363" s="400"/>
      <c r="H363" s="401"/>
      <c r="I363" s="400"/>
      <c r="J363" s="401"/>
    </row>
    <row r="364" s="344" customFormat="1" ht="24" customHeight="1" spans="1:10">
      <c r="A364" s="398">
        <v>2050199</v>
      </c>
      <c r="B364" s="399">
        <f t="shared" si="111"/>
        <v>7</v>
      </c>
      <c r="C364" s="6" t="s">
        <v>281</v>
      </c>
      <c r="D364" s="400">
        <v>6526026.93</v>
      </c>
      <c r="E364" s="400">
        <v>5567462.53</v>
      </c>
      <c r="F364" s="400">
        <v>5739242.53</v>
      </c>
      <c r="G364" s="400">
        <v>4602479.68</v>
      </c>
      <c r="H364" s="401">
        <f t="shared" ref="H364:H368" si="118">G364/F364</f>
        <v>0.801931553849145</v>
      </c>
      <c r="I364" s="400">
        <f t="shared" ref="I364:I368" si="119">G364-D364</f>
        <v>-1923547.25</v>
      </c>
      <c r="J364" s="401">
        <f t="shared" ref="J364:J368" si="120">I364/D364</f>
        <v>-0.294750124483473</v>
      </c>
    </row>
    <row r="365" s="344" customFormat="1" ht="24" customHeight="1" spans="1:10">
      <c r="A365" s="393">
        <v>20502</v>
      </c>
      <c r="B365" s="394">
        <f t="shared" si="111"/>
        <v>5</v>
      </c>
      <c r="C365" s="395" t="s">
        <v>282</v>
      </c>
      <c r="D365" s="396">
        <f t="shared" ref="D365:G365" si="121">SUM(D366:D371)</f>
        <v>515224653.86</v>
      </c>
      <c r="E365" s="396">
        <f t="shared" si="121"/>
        <v>664344191.56</v>
      </c>
      <c r="F365" s="396">
        <f t="shared" si="121"/>
        <v>726727428.61</v>
      </c>
      <c r="G365" s="396">
        <f t="shared" si="121"/>
        <v>513788897.23</v>
      </c>
      <c r="H365" s="397">
        <f t="shared" si="118"/>
        <v>0.706989824524328</v>
      </c>
      <c r="I365" s="396">
        <f t="shared" si="119"/>
        <v>-1435756.63</v>
      </c>
      <c r="J365" s="397">
        <f t="shared" si="120"/>
        <v>-0.00278666135101161</v>
      </c>
    </row>
    <row r="366" s="344" customFormat="1" ht="24" customHeight="1" spans="1:10">
      <c r="A366" s="398">
        <v>2050201</v>
      </c>
      <c r="B366" s="399">
        <f t="shared" si="111"/>
        <v>7</v>
      </c>
      <c r="C366" s="6" t="s">
        <v>283</v>
      </c>
      <c r="D366" s="400">
        <v>49717913.56</v>
      </c>
      <c r="E366" s="400">
        <v>54193543.58</v>
      </c>
      <c r="F366" s="400">
        <v>71811992.89</v>
      </c>
      <c r="G366" s="400">
        <v>42523771.49</v>
      </c>
      <c r="H366" s="401">
        <f t="shared" si="118"/>
        <v>0.592154176185264</v>
      </c>
      <c r="I366" s="400">
        <f t="shared" si="119"/>
        <v>-7194142.07</v>
      </c>
      <c r="J366" s="401">
        <f t="shared" si="120"/>
        <v>-0.144699195015858</v>
      </c>
    </row>
    <row r="367" s="344" customFormat="1" ht="24" customHeight="1" spans="1:10">
      <c r="A367" s="398">
        <v>2050202</v>
      </c>
      <c r="B367" s="399">
        <f t="shared" si="111"/>
        <v>7</v>
      </c>
      <c r="C367" s="6" t="s">
        <v>284</v>
      </c>
      <c r="D367" s="400">
        <v>264239149.08</v>
      </c>
      <c r="E367" s="400">
        <v>338610544.12</v>
      </c>
      <c r="F367" s="400">
        <v>351654962.92</v>
      </c>
      <c r="G367" s="400">
        <v>256351939.83</v>
      </c>
      <c r="H367" s="401">
        <f t="shared" si="118"/>
        <v>0.72898712334772</v>
      </c>
      <c r="I367" s="400">
        <f t="shared" si="119"/>
        <v>-7887209.25</v>
      </c>
      <c r="J367" s="401">
        <f t="shared" si="120"/>
        <v>-0.0298487535910589</v>
      </c>
    </row>
    <row r="368" s="344" customFormat="1" ht="24" customHeight="1" spans="1:10">
      <c r="A368" s="398">
        <v>2050203</v>
      </c>
      <c r="B368" s="399">
        <f t="shared" si="111"/>
        <v>7</v>
      </c>
      <c r="C368" s="6" t="s">
        <v>285</v>
      </c>
      <c r="D368" s="400">
        <v>196253347.71</v>
      </c>
      <c r="E368" s="400">
        <v>255964987.37</v>
      </c>
      <c r="F368" s="400">
        <v>274334001.31</v>
      </c>
      <c r="G368" s="400">
        <v>199493492</v>
      </c>
      <c r="H368" s="401">
        <f t="shared" si="118"/>
        <v>0.727192003351311</v>
      </c>
      <c r="I368" s="400">
        <f t="shared" si="119"/>
        <v>3240144.28999999</v>
      </c>
      <c r="J368" s="401">
        <f t="shared" si="120"/>
        <v>0.0165100077415642</v>
      </c>
    </row>
    <row r="369" s="344" customFormat="1" ht="24" customHeight="1" spans="1:10">
      <c r="A369" s="398">
        <v>2050204</v>
      </c>
      <c r="B369" s="399">
        <f t="shared" si="111"/>
        <v>7</v>
      </c>
      <c r="C369" s="6" t="s">
        <v>286</v>
      </c>
      <c r="D369" s="400"/>
      <c r="E369" s="400"/>
      <c r="F369" s="400"/>
      <c r="G369" s="400"/>
      <c r="H369" s="401"/>
      <c r="I369" s="400"/>
      <c r="J369" s="401"/>
    </row>
    <row r="370" s="344" customFormat="1" ht="24" customHeight="1" spans="1:10">
      <c r="A370" s="398">
        <v>2050205</v>
      </c>
      <c r="B370" s="399">
        <f t="shared" si="111"/>
        <v>7</v>
      </c>
      <c r="C370" s="6" t="s">
        <v>287</v>
      </c>
      <c r="D370" s="400"/>
      <c r="E370" s="400"/>
      <c r="F370" s="400"/>
      <c r="G370" s="400"/>
      <c r="H370" s="401"/>
      <c r="I370" s="400"/>
      <c r="J370" s="401"/>
    </row>
    <row r="371" s="344" customFormat="1" ht="24" customHeight="1" spans="1:10">
      <c r="A371" s="398">
        <v>2050299</v>
      </c>
      <c r="B371" s="399">
        <f t="shared" si="111"/>
        <v>7</v>
      </c>
      <c r="C371" s="6" t="s">
        <v>288</v>
      </c>
      <c r="D371" s="400">
        <v>5014243.51</v>
      </c>
      <c r="E371" s="400">
        <v>15575116.49</v>
      </c>
      <c r="F371" s="400">
        <v>28926471.49</v>
      </c>
      <c r="G371" s="400">
        <v>15419693.91</v>
      </c>
      <c r="H371" s="401">
        <f>G371/F371</f>
        <v>0.533065151597583</v>
      </c>
      <c r="I371" s="400">
        <f>G371-D371</f>
        <v>10405450.4</v>
      </c>
      <c r="J371" s="401">
        <f>I371/D371</f>
        <v>2.07517851481449</v>
      </c>
    </row>
    <row r="372" s="344" customFormat="1" ht="24" customHeight="1" spans="1:10">
      <c r="A372" s="393">
        <v>20503</v>
      </c>
      <c r="B372" s="394">
        <f t="shared" si="111"/>
        <v>5</v>
      </c>
      <c r="C372" s="395" t="s">
        <v>289</v>
      </c>
      <c r="D372" s="396"/>
      <c r="E372" s="396"/>
      <c r="F372" s="396"/>
      <c r="G372" s="396"/>
      <c r="H372" s="397"/>
      <c r="I372" s="396"/>
      <c r="J372" s="397"/>
    </row>
    <row r="373" s="344" customFormat="1" ht="24" customHeight="1" spans="1:10">
      <c r="A373" s="398">
        <v>2050301</v>
      </c>
      <c r="B373" s="399">
        <f t="shared" si="111"/>
        <v>7</v>
      </c>
      <c r="C373" s="6" t="s">
        <v>290</v>
      </c>
      <c r="D373" s="400"/>
      <c r="E373" s="400"/>
      <c r="F373" s="400"/>
      <c r="G373" s="400"/>
      <c r="H373" s="401"/>
      <c r="I373" s="400"/>
      <c r="J373" s="401"/>
    </row>
    <row r="374" s="344" customFormat="1" ht="24" customHeight="1" spans="1:10">
      <c r="A374" s="398">
        <v>2050302</v>
      </c>
      <c r="B374" s="399">
        <f t="shared" si="111"/>
        <v>7</v>
      </c>
      <c r="C374" s="6" t="s">
        <v>291</v>
      </c>
      <c r="D374" s="400"/>
      <c r="E374" s="400"/>
      <c r="F374" s="400"/>
      <c r="G374" s="400"/>
      <c r="H374" s="401"/>
      <c r="I374" s="400"/>
      <c r="J374" s="401"/>
    </row>
    <row r="375" s="344" customFormat="1" ht="24" customHeight="1" spans="1:10">
      <c r="A375" s="398">
        <v>2050303</v>
      </c>
      <c r="B375" s="399">
        <f t="shared" si="111"/>
        <v>7</v>
      </c>
      <c r="C375" s="6" t="s">
        <v>292</v>
      </c>
      <c r="D375" s="400"/>
      <c r="E375" s="400"/>
      <c r="F375" s="400"/>
      <c r="G375" s="400"/>
      <c r="H375" s="401"/>
      <c r="I375" s="400"/>
      <c r="J375" s="401"/>
    </row>
    <row r="376" s="344" customFormat="1" ht="24" customHeight="1" spans="1:10">
      <c r="A376" s="398">
        <v>2050305</v>
      </c>
      <c r="B376" s="399">
        <f t="shared" si="111"/>
        <v>7</v>
      </c>
      <c r="C376" s="6" t="s">
        <v>293</v>
      </c>
      <c r="D376" s="400"/>
      <c r="E376" s="400"/>
      <c r="F376" s="400"/>
      <c r="G376" s="400"/>
      <c r="H376" s="401"/>
      <c r="I376" s="400"/>
      <c r="J376" s="401"/>
    </row>
    <row r="377" s="344" customFormat="1" ht="24" customHeight="1" spans="1:10">
      <c r="A377" s="398">
        <v>2050399</v>
      </c>
      <c r="B377" s="399">
        <f t="shared" si="111"/>
        <v>7</v>
      </c>
      <c r="C377" s="6" t="s">
        <v>294</v>
      </c>
      <c r="D377" s="400"/>
      <c r="E377" s="400"/>
      <c r="F377" s="400"/>
      <c r="G377" s="400"/>
      <c r="H377" s="401"/>
      <c r="I377" s="400"/>
      <c r="J377" s="401"/>
    </row>
    <row r="378" s="344" customFormat="1" ht="24" customHeight="1" spans="1:10">
      <c r="A378" s="393">
        <v>20504</v>
      </c>
      <c r="B378" s="394">
        <f t="shared" si="111"/>
        <v>5</v>
      </c>
      <c r="C378" s="395" t="s">
        <v>295</v>
      </c>
      <c r="D378" s="396"/>
      <c r="E378" s="396"/>
      <c r="F378" s="396"/>
      <c r="G378" s="396"/>
      <c r="H378" s="397"/>
      <c r="I378" s="396"/>
      <c r="J378" s="397"/>
    </row>
    <row r="379" s="344" customFormat="1" ht="24" customHeight="1" spans="1:10">
      <c r="A379" s="398">
        <v>2050401</v>
      </c>
      <c r="B379" s="399">
        <f t="shared" si="111"/>
        <v>7</v>
      </c>
      <c r="C379" s="6" t="s">
        <v>296</v>
      </c>
      <c r="D379" s="400"/>
      <c r="E379" s="400"/>
      <c r="F379" s="400"/>
      <c r="G379" s="400"/>
      <c r="H379" s="401"/>
      <c r="I379" s="400"/>
      <c r="J379" s="401"/>
    </row>
    <row r="380" s="344" customFormat="1" ht="24" customHeight="1" spans="1:10">
      <c r="A380" s="398">
        <v>2050402</v>
      </c>
      <c r="B380" s="399">
        <f t="shared" si="111"/>
        <v>7</v>
      </c>
      <c r="C380" s="6" t="s">
        <v>297</v>
      </c>
      <c r="D380" s="400"/>
      <c r="E380" s="400"/>
      <c r="F380" s="400"/>
      <c r="G380" s="400"/>
      <c r="H380" s="401"/>
      <c r="I380" s="400"/>
      <c r="J380" s="401"/>
    </row>
    <row r="381" s="344" customFormat="1" ht="24" customHeight="1" spans="1:10">
      <c r="A381" s="398">
        <v>2050403</v>
      </c>
      <c r="B381" s="399">
        <f t="shared" si="111"/>
        <v>7</v>
      </c>
      <c r="C381" s="6" t="s">
        <v>298</v>
      </c>
      <c r="D381" s="400"/>
      <c r="E381" s="400"/>
      <c r="F381" s="400"/>
      <c r="G381" s="400"/>
      <c r="H381" s="401"/>
      <c r="I381" s="400"/>
      <c r="J381" s="401"/>
    </row>
    <row r="382" s="344" customFormat="1" ht="24" customHeight="1" spans="1:10">
      <c r="A382" s="398">
        <v>2050404</v>
      </c>
      <c r="B382" s="399">
        <f t="shared" si="111"/>
        <v>7</v>
      </c>
      <c r="C382" s="6" t="s">
        <v>299</v>
      </c>
      <c r="D382" s="400"/>
      <c r="E382" s="400"/>
      <c r="F382" s="400"/>
      <c r="G382" s="400"/>
      <c r="H382" s="401"/>
      <c r="I382" s="400"/>
      <c r="J382" s="401"/>
    </row>
    <row r="383" s="344" customFormat="1" ht="24" customHeight="1" spans="1:10">
      <c r="A383" s="398">
        <v>2050499</v>
      </c>
      <c r="B383" s="399">
        <f t="shared" si="111"/>
        <v>7</v>
      </c>
      <c r="C383" s="6" t="s">
        <v>300</v>
      </c>
      <c r="D383" s="400"/>
      <c r="E383" s="400"/>
      <c r="F383" s="400"/>
      <c r="G383" s="400"/>
      <c r="H383" s="401"/>
      <c r="I383" s="400"/>
      <c r="J383" s="401"/>
    </row>
    <row r="384" s="344" customFormat="1" ht="24" customHeight="1" spans="1:10">
      <c r="A384" s="393">
        <v>20505</v>
      </c>
      <c r="B384" s="394">
        <f t="shared" si="111"/>
        <v>5</v>
      </c>
      <c r="C384" s="395" t="s">
        <v>301</v>
      </c>
      <c r="D384" s="396"/>
      <c r="E384" s="396"/>
      <c r="F384" s="396"/>
      <c r="G384" s="396"/>
      <c r="H384" s="397"/>
      <c r="I384" s="396"/>
      <c r="J384" s="397"/>
    </row>
    <row r="385" s="344" customFormat="1" ht="24" customHeight="1" spans="1:10">
      <c r="A385" s="398">
        <v>2050501</v>
      </c>
      <c r="B385" s="399">
        <f t="shared" si="111"/>
        <v>7</v>
      </c>
      <c r="C385" s="6" t="s">
        <v>302</v>
      </c>
      <c r="D385" s="400"/>
      <c r="E385" s="400"/>
      <c r="F385" s="400"/>
      <c r="G385" s="400"/>
      <c r="H385" s="401"/>
      <c r="I385" s="400"/>
      <c r="J385" s="401"/>
    </row>
    <row r="386" s="344" customFormat="1" ht="24" customHeight="1" spans="1:10">
      <c r="A386" s="398">
        <v>2050502</v>
      </c>
      <c r="B386" s="399">
        <f t="shared" si="111"/>
        <v>7</v>
      </c>
      <c r="C386" s="6" t="s">
        <v>303</v>
      </c>
      <c r="D386" s="400"/>
      <c r="E386" s="400"/>
      <c r="F386" s="400"/>
      <c r="G386" s="400"/>
      <c r="H386" s="401"/>
      <c r="I386" s="400"/>
      <c r="J386" s="401"/>
    </row>
    <row r="387" s="344" customFormat="1" ht="24" customHeight="1" spans="1:10">
      <c r="A387" s="398">
        <v>2050599</v>
      </c>
      <c r="B387" s="399">
        <f t="shared" si="111"/>
        <v>7</v>
      </c>
      <c r="C387" s="6" t="s">
        <v>304</v>
      </c>
      <c r="D387" s="400"/>
      <c r="E387" s="400"/>
      <c r="F387" s="400"/>
      <c r="G387" s="400"/>
      <c r="H387" s="401"/>
      <c r="I387" s="400"/>
      <c r="J387" s="401"/>
    </row>
    <row r="388" s="344" customFormat="1" ht="24" customHeight="1" spans="1:10">
      <c r="A388" s="393">
        <v>20506</v>
      </c>
      <c r="B388" s="394">
        <f t="shared" si="111"/>
        <v>5</v>
      </c>
      <c r="C388" s="395" t="s">
        <v>305</v>
      </c>
      <c r="D388" s="396"/>
      <c r="E388" s="396"/>
      <c r="F388" s="396"/>
      <c r="G388" s="396"/>
      <c r="H388" s="397"/>
      <c r="I388" s="396"/>
      <c r="J388" s="397"/>
    </row>
    <row r="389" s="344" customFormat="1" ht="24" customHeight="1" spans="1:10">
      <c r="A389" s="398">
        <v>2050601</v>
      </c>
      <c r="B389" s="399">
        <f t="shared" si="111"/>
        <v>7</v>
      </c>
      <c r="C389" s="6" t="s">
        <v>306</v>
      </c>
      <c r="D389" s="400"/>
      <c r="E389" s="400"/>
      <c r="F389" s="400"/>
      <c r="G389" s="400"/>
      <c r="H389" s="401"/>
      <c r="I389" s="400"/>
      <c r="J389" s="401"/>
    </row>
    <row r="390" s="344" customFormat="1" ht="24" customHeight="1" spans="1:10">
      <c r="A390" s="398">
        <v>2050602</v>
      </c>
      <c r="B390" s="399">
        <f t="shared" si="111"/>
        <v>7</v>
      </c>
      <c r="C390" s="6" t="s">
        <v>307</v>
      </c>
      <c r="D390" s="400"/>
      <c r="E390" s="400"/>
      <c r="F390" s="400"/>
      <c r="G390" s="400"/>
      <c r="H390" s="401"/>
      <c r="I390" s="400"/>
      <c r="J390" s="401"/>
    </row>
    <row r="391" s="344" customFormat="1" ht="24" customHeight="1" spans="1:10">
      <c r="A391" s="398">
        <v>2050699</v>
      </c>
      <c r="B391" s="399">
        <f t="shared" si="111"/>
        <v>7</v>
      </c>
      <c r="C391" s="6" t="s">
        <v>308</v>
      </c>
      <c r="D391" s="400"/>
      <c r="E391" s="400"/>
      <c r="F391" s="400"/>
      <c r="G391" s="400"/>
      <c r="H391" s="401"/>
      <c r="I391" s="400"/>
      <c r="J391" s="401"/>
    </row>
    <row r="392" s="344" customFormat="1" ht="24" customHeight="1" spans="1:10">
      <c r="A392" s="393">
        <v>20507</v>
      </c>
      <c r="B392" s="394">
        <f t="shared" ref="B392:B455" si="122">LEN(A392)</f>
        <v>5</v>
      </c>
      <c r="C392" s="395" t="s">
        <v>309</v>
      </c>
      <c r="D392" s="396"/>
      <c r="E392" s="396">
        <f t="shared" ref="E392:G392" si="123">SUM(E393:E395)</f>
        <v>36000</v>
      </c>
      <c r="F392" s="396">
        <f t="shared" si="123"/>
        <v>36000</v>
      </c>
      <c r="G392" s="396">
        <f t="shared" si="123"/>
        <v>0</v>
      </c>
      <c r="H392" s="397">
        <f>G392/F392</f>
        <v>0</v>
      </c>
      <c r="I392" s="396">
        <f t="shared" ref="I392:I396" si="124">G392-D392</f>
        <v>0</v>
      </c>
      <c r="J392" s="397"/>
    </row>
    <row r="393" s="344" customFormat="1" ht="24" customHeight="1" spans="1:10">
      <c r="A393" s="398">
        <v>2050701</v>
      </c>
      <c r="B393" s="399">
        <f t="shared" si="122"/>
        <v>7</v>
      </c>
      <c r="C393" s="6" t="s">
        <v>310</v>
      </c>
      <c r="D393" s="400"/>
      <c r="E393" s="400"/>
      <c r="F393" s="400"/>
      <c r="G393" s="400"/>
      <c r="H393" s="401"/>
      <c r="I393" s="400"/>
      <c r="J393" s="401"/>
    </row>
    <row r="394" s="344" customFormat="1" ht="24" customHeight="1" spans="1:10">
      <c r="A394" s="398">
        <v>2050702</v>
      </c>
      <c r="B394" s="399">
        <f t="shared" si="122"/>
        <v>7</v>
      </c>
      <c r="C394" s="6" t="s">
        <v>311</v>
      </c>
      <c r="D394" s="400"/>
      <c r="E394" s="400"/>
      <c r="F394" s="400"/>
      <c r="G394" s="400"/>
      <c r="H394" s="401"/>
      <c r="I394" s="400"/>
      <c r="J394" s="401"/>
    </row>
    <row r="395" s="344" customFormat="1" ht="24" customHeight="1" spans="1:10">
      <c r="A395" s="398">
        <v>2050799</v>
      </c>
      <c r="B395" s="399">
        <f t="shared" si="122"/>
        <v>7</v>
      </c>
      <c r="C395" s="6" t="s">
        <v>312</v>
      </c>
      <c r="D395" s="400"/>
      <c r="E395" s="400">
        <v>36000</v>
      </c>
      <c r="F395" s="400">
        <v>36000</v>
      </c>
      <c r="G395" s="400"/>
      <c r="H395" s="401"/>
      <c r="I395" s="400">
        <f t="shared" si="124"/>
        <v>0</v>
      </c>
      <c r="J395" s="401"/>
    </row>
    <row r="396" s="344" customFormat="1" ht="24" customHeight="1" spans="1:10">
      <c r="A396" s="393">
        <v>20508</v>
      </c>
      <c r="B396" s="394">
        <f t="shared" si="122"/>
        <v>5</v>
      </c>
      <c r="C396" s="395" t="s">
        <v>313</v>
      </c>
      <c r="D396" s="396">
        <f t="shared" ref="D396:G396" si="125">SUM(D397:D401)</f>
        <v>813255.58</v>
      </c>
      <c r="E396" s="396">
        <f t="shared" si="125"/>
        <v>531447.2</v>
      </c>
      <c r="F396" s="396">
        <f t="shared" si="125"/>
        <v>1550151.2</v>
      </c>
      <c r="G396" s="396">
        <f t="shared" si="125"/>
        <v>909709.2</v>
      </c>
      <c r="H396" s="397">
        <f>G396/F396</f>
        <v>0.586851914832566</v>
      </c>
      <c r="I396" s="396">
        <f t="shared" si="124"/>
        <v>96453.62</v>
      </c>
      <c r="J396" s="397">
        <f>I396/D396</f>
        <v>0.118601854536307</v>
      </c>
    </row>
    <row r="397" s="344" customFormat="1" ht="24" customHeight="1" spans="1:10">
      <c r="A397" s="398">
        <v>2050801</v>
      </c>
      <c r="B397" s="399">
        <f t="shared" si="122"/>
        <v>7</v>
      </c>
      <c r="C397" s="6" t="s">
        <v>314</v>
      </c>
      <c r="D397" s="400"/>
      <c r="E397" s="400"/>
      <c r="F397" s="400"/>
      <c r="G397" s="400"/>
      <c r="H397" s="401"/>
      <c r="I397" s="400"/>
      <c r="J397" s="401"/>
    </row>
    <row r="398" s="344" customFormat="1" ht="24" customHeight="1" spans="1:10">
      <c r="A398" s="398">
        <v>2050802</v>
      </c>
      <c r="B398" s="399">
        <f t="shared" si="122"/>
        <v>7</v>
      </c>
      <c r="C398" s="6" t="s">
        <v>315</v>
      </c>
      <c r="D398" s="400">
        <v>813255.58</v>
      </c>
      <c r="E398" s="400">
        <v>531447.2</v>
      </c>
      <c r="F398" s="400">
        <v>1550151.2</v>
      </c>
      <c r="G398" s="400">
        <v>909709.2</v>
      </c>
      <c r="H398" s="401">
        <f>G398/F398</f>
        <v>0.586851914832566</v>
      </c>
      <c r="I398" s="400">
        <f>G398-D398</f>
        <v>96453.62</v>
      </c>
      <c r="J398" s="401">
        <f>I398/D398</f>
        <v>0.118601854536307</v>
      </c>
    </row>
    <row r="399" s="344" customFormat="1" ht="24" customHeight="1" spans="1:10">
      <c r="A399" s="398">
        <v>2050803</v>
      </c>
      <c r="B399" s="399">
        <f t="shared" si="122"/>
        <v>7</v>
      </c>
      <c r="C399" s="6" t="s">
        <v>316</v>
      </c>
      <c r="D399" s="400"/>
      <c r="E399" s="400"/>
      <c r="F399" s="400"/>
      <c r="G399" s="400"/>
      <c r="H399" s="401"/>
      <c r="I399" s="400"/>
      <c r="J399" s="401"/>
    </row>
    <row r="400" s="344" customFormat="1" ht="24" customHeight="1" spans="1:10">
      <c r="A400" s="398">
        <v>2050804</v>
      </c>
      <c r="B400" s="399">
        <f t="shared" si="122"/>
        <v>7</v>
      </c>
      <c r="C400" s="6" t="s">
        <v>317</v>
      </c>
      <c r="D400" s="400"/>
      <c r="E400" s="400"/>
      <c r="F400" s="400"/>
      <c r="G400" s="400"/>
      <c r="H400" s="401"/>
      <c r="I400" s="400"/>
      <c r="J400" s="401"/>
    </row>
    <row r="401" s="344" customFormat="1" ht="24" customHeight="1" spans="1:10">
      <c r="A401" s="398">
        <v>2050899</v>
      </c>
      <c r="B401" s="399">
        <f t="shared" si="122"/>
        <v>7</v>
      </c>
      <c r="C401" s="6" t="s">
        <v>318</v>
      </c>
      <c r="D401" s="400"/>
      <c r="E401" s="400"/>
      <c r="F401" s="400"/>
      <c r="G401" s="400"/>
      <c r="H401" s="401"/>
      <c r="I401" s="400"/>
      <c r="J401" s="401"/>
    </row>
    <row r="402" s="344" customFormat="1" ht="24" customHeight="1" spans="1:10">
      <c r="A402" s="393">
        <v>20509</v>
      </c>
      <c r="B402" s="394">
        <f t="shared" si="122"/>
        <v>5</v>
      </c>
      <c r="C402" s="395" t="s">
        <v>319</v>
      </c>
      <c r="D402" s="396">
        <f t="shared" ref="D402:G402" si="126">SUM(D403:D408)</f>
        <v>4749967.61</v>
      </c>
      <c r="E402" s="396">
        <f t="shared" si="126"/>
        <v>410000</v>
      </c>
      <c r="F402" s="396">
        <f t="shared" si="126"/>
        <v>10865476.32</v>
      </c>
      <c r="G402" s="396">
        <f t="shared" si="126"/>
        <v>8125673.06</v>
      </c>
      <c r="H402" s="397">
        <f>G402/F402</f>
        <v>0.747843244114677</v>
      </c>
      <c r="I402" s="396">
        <f>G402-D402</f>
        <v>3375705.45</v>
      </c>
      <c r="J402" s="397">
        <f>I402/D402</f>
        <v>0.710679677666265</v>
      </c>
    </row>
    <row r="403" s="344" customFormat="1" ht="24" customHeight="1" spans="1:10">
      <c r="A403" s="398">
        <v>2050901</v>
      </c>
      <c r="B403" s="399">
        <f t="shared" si="122"/>
        <v>7</v>
      </c>
      <c r="C403" s="6" t="s">
        <v>320</v>
      </c>
      <c r="D403" s="400"/>
      <c r="E403" s="400"/>
      <c r="F403" s="400"/>
      <c r="G403" s="400"/>
      <c r="H403" s="401"/>
      <c r="I403" s="400"/>
      <c r="J403" s="401"/>
    </row>
    <row r="404" s="344" customFormat="1" ht="24" customHeight="1" spans="1:10">
      <c r="A404" s="398">
        <v>2050902</v>
      </c>
      <c r="B404" s="399">
        <f t="shared" si="122"/>
        <v>7</v>
      </c>
      <c r="C404" s="6" t="s">
        <v>321</v>
      </c>
      <c r="D404" s="400"/>
      <c r="E404" s="400">
        <v>30000</v>
      </c>
      <c r="F404" s="400">
        <v>30000</v>
      </c>
      <c r="G404" s="400"/>
      <c r="H404" s="401">
        <f t="shared" ref="H404:H414" si="127">G404/F404</f>
        <v>0</v>
      </c>
      <c r="I404" s="400">
        <f t="shared" ref="I404:I414" si="128">G404-D404</f>
        <v>0</v>
      </c>
      <c r="J404" s="401"/>
    </row>
    <row r="405" s="344" customFormat="1" ht="24" customHeight="1" spans="1:10">
      <c r="A405" s="398">
        <v>2050903</v>
      </c>
      <c r="B405" s="399">
        <f t="shared" si="122"/>
        <v>7</v>
      </c>
      <c r="C405" s="6" t="s">
        <v>322</v>
      </c>
      <c r="D405" s="400"/>
      <c r="E405" s="400"/>
      <c r="F405" s="400"/>
      <c r="G405" s="400"/>
      <c r="H405" s="401"/>
      <c r="I405" s="400"/>
      <c r="J405" s="401"/>
    </row>
    <row r="406" s="344" customFormat="1" ht="24" customHeight="1" spans="1:10">
      <c r="A406" s="398">
        <v>2050904</v>
      </c>
      <c r="B406" s="399">
        <f t="shared" si="122"/>
        <v>7</v>
      </c>
      <c r="C406" s="6" t="s">
        <v>323</v>
      </c>
      <c r="D406" s="400"/>
      <c r="E406" s="400"/>
      <c r="F406" s="400"/>
      <c r="G406" s="400"/>
      <c r="H406" s="401"/>
      <c r="I406" s="400"/>
      <c r="J406" s="401"/>
    </row>
    <row r="407" s="344" customFormat="1" ht="24" customHeight="1" spans="1:10">
      <c r="A407" s="398">
        <v>2050905</v>
      </c>
      <c r="B407" s="399">
        <f t="shared" si="122"/>
        <v>7</v>
      </c>
      <c r="C407" s="6" t="s">
        <v>324</v>
      </c>
      <c r="D407" s="400"/>
      <c r="E407" s="400"/>
      <c r="F407" s="400"/>
      <c r="G407" s="400"/>
      <c r="H407" s="401"/>
      <c r="I407" s="400"/>
      <c r="J407" s="401"/>
    </row>
    <row r="408" s="344" customFormat="1" ht="24" customHeight="1" spans="1:10">
      <c r="A408" s="398">
        <v>2050999</v>
      </c>
      <c r="B408" s="399">
        <f t="shared" si="122"/>
        <v>7</v>
      </c>
      <c r="C408" s="6" t="s">
        <v>325</v>
      </c>
      <c r="D408" s="400">
        <v>4749967.61</v>
      </c>
      <c r="E408" s="400">
        <v>380000</v>
      </c>
      <c r="F408" s="400">
        <v>10835476.32</v>
      </c>
      <c r="G408" s="400">
        <v>8125673.06</v>
      </c>
      <c r="H408" s="401">
        <f t="shared" si="127"/>
        <v>0.749913785054536</v>
      </c>
      <c r="I408" s="400">
        <f t="shared" si="128"/>
        <v>3375705.45</v>
      </c>
      <c r="J408" s="401">
        <f t="shared" ref="J408:J414" si="129">I408/D408</f>
        <v>0.710679677666265</v>
      </c>
    </row>
    <row r="409" s="344" customFormat="1" ht="24" customHeight="1" spans="1:10">
      <c r="A409" s="393">
        <v>20599</v>
      </c>
      <c r="B409" s="394">
        <f t="shared" si="122"/>
        <v>5</v>
      </c>
      <c r="C409" s="395" t="s">
        <v>326</v>
      </c>
      <c r="D409" s="396">
        <f t="shared" ref="D409:G409" si="130">D410</f>
        <v>124350</v>
      </c>
      <c r="E409" s="396">
        <f t="shared" si="130"/>
        <v>28750</v>
      </c>
      <c r="F409" s="396">
        <f t="shared" si="130"/>
        <v>534465.49</v>
      </c>
      <c r="G409" s="396">
        <f t="shared" si="130"/>
        <v>207749.53</v>
      </c>
      <c r="H409" s="397">
        <f t="shared" si="127"/>
        <v>0.388705227721999</v>
      </c>
      <c r="I409" s="396">
        <f t="shared" si="128"/>
        <v>83399.53</v>
      </c>
      <c r="J409" s="397">
        <f t="shared" si="129"/>
        <v>0.670683795737837</v>
      </c>
    </row>
    <row r="410" s="344" customFormat="1" ht="24" customHeight="1" spans="1:10">
      <c r="A410" s="398">
        <v>2059999</v>
      </c>
      <c r="B410" s="399">
        <f t="shared" si="122"/>
        <v>7</v>
      </c>
      <c r="C410" s="6" t="s">
        <v>327</v>
      </c>
      <c r="D410" s="400">
        <v>124350</v>
      </c>
      <c r="E410" s="400">
        <v>28750</v>
      </c>
      <c r="F410" s="400">
        <v>534465.49</v>
      </c>
      <c r="G410" s="400">
        <v>207749.53</v>
      </c>
      <c r="H410" s="401">
        <f t="shared" si="127"/>
        <v>0.388705227721999</v>
      </c>
      <c r="I410" s="400">
        <f t="shared" si="128"/>
        <v>83399.53</v>
      </c>
      <c r="J410" s="401">
        <f t="shared" si="129"/>
        <v>0.670683795737837</v>
      </c>
    </row>
    <row r="411" s="344" customFormat="1" ht="24" customHeight="1" spans="1:10">
      <c r="A411" s="387">
        <v>206</v>
      </c>
      <c r="B411" s="388">
        <f t="shared" si="122"/>
        <v>3</v>
      </c>
      <c r="C411" s="420" t="s">
        <v>328</v>
      </c>
      <c r="D411" s="421">
        <f t="shared" ref="D411:G411" si="131">D412+D417+D426+D432+D437+D442+D447+D454+D458+D462</f>
        <v>1717816.35</v>
      </c>
      <c r="E411" s="421">
        <f t="shared" si="131"/>
        <v>719920.21</v>
      </c>
      <c r="F411" s="421">
        <f t="shared" si="131"/>
        <v>857986.21</v>
      </c>
      <c r="G411" s="421">
        <f t="shared" si="131"/>
        <v>861655.4</v>
      </c>
      <c r="H411" s="392">
        <f t="shared" si="127"/>
        <v>1.00427651395469</v>
      </c>
      <c r="I411" s="421">
        <f t="shared" si="128"/>
        <v>-856160.95</v>
      </c>
      <c r="J411" s="392">
        <f t="shared" si="129"/>
        <v>-0.498400745807315</v>
      </c>
    </row>
    <row r="412" s="344" customFormat="1" ht="24" customHeight="1" spans="1:10">
      <c r="A412" s="393">
        <v>20601</v>
      </c>
      <c r="B412" s="394">
        <f t="shared" si="122"/>
        <v>5</v>
      </c>
      <c r="C412" s="395" t="s">
        <v>329</v>
      </c>
      <c r="D412" s="396">
        <f t="shared" ref="D412:G412" si="132">SUM(D413:D416)</f>
        <v>1517016.35</v>
      </c>
      <c r="E412" s="396">
        <f t="shared" si="132"/>
        <v>719920.21</v>
      </c>
      <c r="F412" s="396">
        <f t="shared" si="132"/>
        <v>779106.21</v>
      </c>
      <c r="G412" s="396">
        <f t="shared" si="132"/>
        <v>831339.4</v>
      </c>
      <c r="H412" s="397">
        <f t="shared" si="127"/>
        <v>1.06704245111844</v>
      </c>
      <c r="I412" s="396">
        <f t="shared" si="128"/>
        <v>-685676.95</v>
      </c>
      <c r="J412" s="397">
        <f t="shared" si="129"/>
        <v>-0.451990481183673</v>
      </c>
    </row>
    <row r="413" s="344" customFormat="1" ht="24" customHeight="1" spans="1:10">
      <c r="A413" s="398">
        <v>2060101</v>
      </c>
      <c r="B413" s="399">
        <f t="shared" si="122"/>
        <v>7</v>
      </c>
      <c r="C413" s="6" t="s">
        <v>57</v>
      </c>
      <c r="D413" s="400">
        <v>681373.23</v>
      </c>
      <c r="E413" s="400">
        <v>719920.21</v>
      </c>
      <c r="F413" s="400">
        <v>737420.21</v>
      </c>
      <c r="G413" s="400">
        <v>798674.36</v>
      </c>
      <c r="H413" s="401">
        <f t="shared" si="127"/>
        <v>1.08306546141446</v>
      </c>
      <c r="I413" s="400">
        <f t="shared" si="128"/>
        <v>117301.13</v>
      </c>
      <c r="J413" s="401">
        <f t="shared" si="129"/>
        <v>0.172154004347955</v>
      </c>
    </row>
    <row r="414" s="344" customFormat="1" ht="24" customHeight="1" spans="1:10">
      <c r="A414" s="398">
        <v>2060102</v>
      </c>
      <c r="B414" s="399">
        <f t="shared" si="122"/>
        <v>7</v>
      </c>
      <c r="C414" s="6" t="s">
        <v>58</v>
      </c>
      <c r="D414" s="400">
        <v>22947.12</v>
      </c>
      <c r="E414" s="400"/>
      <c r="F414" s="400">
        <v>41686</v>
      </c>
      <c r="G414" s="400">
        <v>32665.04</v>
      </c>
      <c r="H414" s="401">
        <f t="shared" si="127"/>
        <v>0.78359737081994</v>
      </c>
      <c r="I414" s="400">
        <f t="shared" si="128"/>
        <v>9717.92</v>
      </c>
      <c r="J414" s="401">
        <f t="shared" si="129"/>
        <v>0.423491924041013</v>
      </c>
    </row>
    <row r="415" s="344" customFormat="1" ht="24" customHeight="1" spans="1:10">
      <c r="A415" s="398">
        <v>2060103</v>
      </c>
      <c r="B415" s="399">
        <f t="shared" si="122"/>
        <v>7</v>
      </c>
      <c r="C415" s="6" t="s">
        <v>59</v>
      </c>
      <c r="D415" s="400"/>
      <c r="E415" s="400"/>
      <c r="F415" s="400"/>
      <c r="G415" s="400"/>
      <c r="H415" s="401"/>
      <c r="I415" s="400"/>
      <c r="J415" s="401"/>
    </row>
    <row r="416" s="344" customFormat="1" ht="24" customHeight="1" spans="1:10">
      <c r="A416" s="398">
        <v>2060199</v>
      </c>
      <c r="B416" s="399">
        <f t="shared" si="122"/>
        <v>7</v>
      </c>
      <c r="C416" s="6" t="s">
        <v>330</v>
      </c>
      <c r="D416" s="400">
        <v>812696</v>
      </c>
      <c r="E416" s="400"/>
      <c r="F416" s="400"/>
      <c r="G416" s="400"/>
      <c r="H416" s="401"/>
      <c r="I416" s="400">
        <f>G416-D416</f>
        <v>-812696</v>
      </c>
      <c r="J416" s="401">
        <f>I416/D416</f>
        <v>-1</v>
      </c>
    </row>
    <row r="417" s="344" customFormat="1" ht="24" customHeight="1" spans="1:10">
      <c r="A417" s="393">
        <v>20602</v>
      </c>
      <c r="B417" s="394">
        <f t="shared" si="122"/>
        <v>5</v>
      </c>
      <c r="C417" s="395" t="s">
        <v>331</v>
      </c>
      <c r="D417" s="396"/>
      <c r="E417" s="396"/>
      <c r="F417" s="396"/>
      <c r="G417" s="396"/>
      <c r="H417" s="396"/>
      <c r="I417" s="396"/>
      <c r="J417" s="397"/>
    </row>
    <row r="418" s="344" customFormat="1" ht="24" customHeight="1" spans="1:10">
      <c r="A418" s="398">
        <v>2060201</v>
      </c>
      <c r="B418" s="399">
        <f t="shared" si="122"/>
        <v>7</v>
      </c>
      <c r="C418" s="6" t="s">
        <v>332</v>
      </c>
      <c r="D418" s="400"/>
      <c r="E418" s="400"/>
      <c r="F418" s="400"/>
      <c r="G418" s="400"/>
      <c r="H418" s="401"/>
      <c r="I418" s="400"/>
      <c r="J418" s="401"/>
    </row>
    <row r="419" s="344" customFormat="1" ht="24" customHeight="1" spans="1:10">
      <c r="A419" s="398">
        <v>2060203</v>
      </c>
      <c r="B419" s="399">
        <f t="shared" si="122"/>
        <v>7</v>
      </c>
      <c r="C419" s="6" t="s">
        <v>333</v>
      </c>
      <c r="D419" s="400"/>
      <c r="E419" s="400"/>
      <c r="F419" s="400"/>
      <c r="G419" s="400"/>
      <c r="H419" s="401"/>
      <c r="I419" s="400"/>
      <c r="J419" s="401"/>
    </row>
    <row r="420" s="344" customFormat="1" ht="24" customHeight="1" spans="1:10">
      <c r="A420" s="398">
        <v>2060204</v>
      </c>
      <c r="B420" s="399">
        <f t="shared" si="122"/>
        <v>7</v>
      </c>
      <c r="C420" s="6" t="s">
        <v>334</v>
      </c>
      <c r="D420" s="400"/>
      <c r="E420" s="400"/>
      <c r="F420" s="400"/>
      <c r="G420" s="400"/>
      <c r="H420" s="401"/>
      <c r="I420" s="400"/>
      <c r="J420" s="401"/>
    </row>
    <row r="421" s="344" customFormat="1" ht="24" customHeight="1" spans="1:10">
      <c r="A421" s="398">
        <v>2060205</v>
      </c>
      <c r="B421" s="399">
        <f t="shared" si="122"/>
        <v>7</v>
      </c>
      <c r="C421" s="6" t="s">
        <v>335</v>
      </c>
      <c r="D421" s="400"/>
      <c r="E421" s="400"/>
      <c r="F421" s="400"/>
      <c r="G421" s="400"/>
      <c r="H421" s="401"/>
      <c r="I421" s="400"/>
      <c r="J421" s="401"/>
    </row>
    <row r="422" s="344" customFormat="1" ht="24" customHeight="1" spans="1:10">
      <c r="A422" s="398">
        <v>2060206</v>
      </c>
      <c r="B422" s="399">
        <f t="shared" si="122"/>
        <v>7</v>
      </c>
      <c r="C422" s="6" t="s">
        <v>336</v>
      </c>
      <c r="D422" s="400"/>
      <c r="E422" s="400"/>
      <c r="F422" s="400"/>
      <c r="G422" s="400"/>
      <c r="H422" s="401"/>
      <c r="I422" s="400"/>
      <c r="J422" s="401"/>
    </row>
    <row r="423" s="344" customFormat="1" ht="24" customHeight="1" spans="1:10">
      <c r="A423" s="398">
        <v>2060207</v>
      </c>
      <c r="B423" s="399">
        <f t="shared" si="122"/>
        <v>7</v>
      </c>
      <c r="C423" s="6" t="s">
        <v>337</v>
      </c>
      <c r="D423" s="400"/>
      <c r="E423" s="400"/>
      <c r="F423" s="400"/>
      <c r="G423" s="400"/>
      <c r="H423" s="401"/>
      <c r="I423" s="400"/>
      <c r="J423" s="401"/>
    </row>
    <row r="424" s="344" customFormat="1" ht="24" customHeight="1" spans="1:10">
      <c r="A424" s="398">
        <v>2060208</v>
      </c>
      <c r="B424" s="399">
        <f t="shared" si="122"/>
        <v>7</v>
      </c>
      <c r="C424" s="6" t="s">
        <v>338</v>
      </c>
      <c r="D424" s="400"/>
      <c r="E424" s="400"/>
      <c r="F424" s="400"/>
      <c r="G424" s="400"/>
      <c r="H424" s="401"/>
      <c r="I424" s="400"/>
      <c r="J424" s="401"/>
    </row>
    <row r="425" s="344" customFormat="1" ht="24" customHeight="1" spans="1:10">
      <c r="A425" s="398">
        <v>2060299</v>
      </c>
      <c r="B425" s="399">
        <f t="shared" si="122"/>
        <v>7</v>
      </c>
      <c r="C425" s="6" t="s">
        <v>339</v>
      </c>
      <c r="D425" s="400"/>
      <c r="E425" s="400"/>
      <c r="F425" s="400"/>
      <c r="G425" s="400"/>
      <c r="H425" s="401"/>
      <c r="I425" s="400"/>
      <c r="J425" s="401"/>
    </row>
    <row r="426" s="344" customFormat="1" ht="24" customHeight="1" spans="1:10">
      <c r="A426" s="393">
        <v>20603</v>
      </c>
      <c r="B426" s="394">
        <f t="shared" si="122"/>
        <v>5</v>
      </c>
      <c r="C426" s="395" t="s">
        <v>340</v>
      </c>
      <c r="D426" s="396"/>
      <c r="E426" s="396"/>
      <c r="F426" s="396"/>
      <c r="G426" s="396"/>
      <c r="H426" s="397"/>
      <c r="I426" s="396"/>
      <c r="J426" s="397"/>
    </row>
    <row r="427" s="344" customFormat="1" ht="24" customHeight="1" spans="1:10">
      <c r="A427" s="398">
        <v>2060301</v>
      </c>
      <c r="B427" s="399">
        <f t="shared" si="122"/>
        <v>7</v>
      </c>
      <c r="C427" s="6" t="s">
        <v>332</v>
      </c>
      <c r="D427" s="400"/>
      <c r="E427" s="400"/>
      <c r="F427" s="400"/>
      <c r="G427" s="400"/>
      <c r="H427" s="401"/>
      <c r="I427" s="400"/>
      <c r="J427" s="401"/>
    </row>
    <row r="428" s="344" customFormat="1" ht="24" customHeight="1" spans="1:10">
      <c r="A428" s="398">
        <v>2060302</v>
      </c>
      <c r="B428" s="399">
        <f t="shared" si="122"/>
        <v>7</v>
      </c>
      <c r="C428" s="6" t="s">
        <v>341</v>
      </c>
      <c r="D428" s="400"/>
      <c r="E428" s="400"/>
      <c r="F428" s="400"/>
      <c r="G428" s="400"/>
      <c r="H428" s="401"/>
      <c r="I428" s="400"/>
      <c r="J428" s="401"/>
    </row>
    <row r="429" s="344" customFormat="1" ht="24" customHeight="1" spans="1:10">
      <c r="A429" s="398">
        <v>2060303</v>
      </c>
      <c r="B429" s="399">
        <f t="shared" si="122"/>
        <v>7</v>
      </c>
      <c r="C429" s="6" t="s">
        <v>342</v>
      </c>
      <c r="D429" s="400"/>
      <c r="E429" s="400"/>
      <c r="F429" s="400"/>
      <c r="G429" s="400"/>
      <c r="H429" s="401"/>
      <c r="I429" s="400"/>
      <c r="J429" s="401"/>
    </row>
    <row r="430" s="344" customFormat="1" ht="24" customHeight="1" spans="1:10">
      <c r="A430" s="398">
        <v>2060304</v>
      </c>
      <c r="B430" s="399">
        <f t="shared" si="122"/>
        <v>7</v>
      </c>
      <c r="C430" s="6" t="s">
        <v>343</v>
      </c>
      <c r="D430" s="400"/>
      <c r="E430" s="400"/>
      <c r="F430" s="400"/>
      <c r="G430" s="400"/>
      <c r="H430" s="401"/>
      <c r="I430" s="400"/>
      <c r="J430" s="401"/>
    </row>
    <row r="431" s="344" customFormat="1" ht="24" customHeight="1" spans="1:10">
      <c r="A431" s="398">
        <v>2060399</v>
      </c>
      <c r="B431" s="399">
        <f t="shared" si="122"/>
        <v>7</v>
      </c>
      <c r="C431" s="6" t="s">
        <v>344</v>
      </c>
      <c r="D431" s="400"/>
      <c r="E431" s="400"/>
      <c r="F431" s="400"/>
      <c r="G431" s="400"/>
      <c r="H431" s="401"/>
      <c r="I431" s="400"/>
      <c r="J431" s="401"/>
    </row>
    <row r="432" s="344" customFormat="1" ht="24" customHeight="1" spans="1:10">
      <c r="A432" s="393">
        <v>20604</v>
      </c>
      <c r="B432" s="394">
        <f t="shared" si="122"/>
        <v>5</v>
      </c>
      <c r="C432" s="395" t="s">
        <v>345</v>
      </c>
      <c r="D432" s="396"/>
      <c r="E432" s="396"/>
      <c r="F432" s="396"/>
      <c r="G432" s="396"/>
      <c r="H432" s="397"/>
      <c r="I432" s="396"/>
      <c r="J432" s="397"/>
    </row>
    <row r="433" s="344" customFormat="1" ht="24" customHeight="1" spans="1:10">
      <c r="A433" s="398">
        <v>2060401</v>
      </c>
      <c r="B433" s="399">
        <f t="shared" si="122"/>
        <v>7</v>
      </c>
      <c r="C433" s="6" t="s">
        <v>332</v>
      </c>
      <c r="D433" s="400"/>
      <c r="E433" s="400"/>
      <c r="F433" s="400"/>
      <c r="G433" s="400"/>
      <c r="H433" s="401"/>
      <c r="I433" s="400"/>
      <c r="J433" s="401"/>
    </row>
    <row r="434" s="344" customFormat="1" ht="24" customHeight="1" spans="1:10">
      <c r="A434" s="398">
        <v>2060404</v>
      </c>
      <c r="B434" s="399">
        <f t="shared" si="122"/>
        <v>7</v>
      </c>
      <c r="C434" s="6" t="s">
        <v>346</v>
      </c>
      <c r="D434" s="400"/>
      <c r="E434" s="400"/>
      <c r="F434" s="400"/>
      <c r="G434" s="400"/>
      <c r="H434" s="401"/>
      <c r="I434" s="400"/>
      <c r="J434" s="401"/>
    </row>
    <row r="435" s="344" customFormat="1" ht="24" customHeight="1" spans="1:10">
      <c r="A435" s="398">
        <v>2060405</v>
      </c>
      <c r="B435" s="399">
        <f t="shared" si="122"/>
        <v>7</v>
      </c>
      <c r="C435" s="6" t="s">
        <v>347</v>
      </c>
      <c r="D435" s="400"/>
      <c r="E435" s="400"/>
      <c r="F435" s="400"/>
      <c r="G435" s="400"/>
      <c r="H435" s="401"/>
      <c r="I435" s="400"/>
      <c r="J435" s="401"/>
    </row>
    <row r="436" s="344" customFormat="1" ht="24" customHeight="1" spans="1:10">
      <c r="A436" s="398">
        <v>2060499</v>
      </c>
      <c r="B436" s="399">
        <f t="shared" si="122"/>
        <v>7</v>
      </c>
      <c r="C436" s="6" t="s">
        <v>348</v>
      </c>
      <c r="D436" s="400"/>
      <c r="E436" s="400"/>
      <c r="F436" s="400"/>
      <c r="G436" s="400"/>
      <c r="H436" s="401"/>
      <c r="I436" s="400"/>
      <c r="J436" s="401"/>
    </row>
    <row r="437" s="344" customFormat="1" ht="24" customHeight="1" spans="1:10">
      <c r="A437" s="393">
        <v>20605</v>
      </c>
      <c r="B437" s="394">
        <f t="shared" si="122"/>
        <v>5</v>
      </c>
      <c r="C437" s="395" t="s">
        <v>349</v>
      </c>
      <c r="D437" s="396"/>
      <c r="E437" s="396">
        <f t="shared" ref="E437:G437" si="133">SUM(E438:E441)</f>
        <v>0</v>
      </c>
      <c r="F437" s="396">
        <f t="shared" si="133"/>
        <v>28880</v>
      </c>
      <c r="G437" s="396">
        <f t="shared" si="133"/>
        <v>25316</v>
      </c>
      <c r="H437" s="397">
        <f>G437/F437</f>
        <v>0.876592797783934</v>
      </c>
      <c r="I437" s="396">
        <f>G437-D437</f>
        <v>25316</v>
      </c>
      <c r="J437" s="397"/>
    </row>
    <row r="438" s="344" customFormat="1" ht="24" customHeight="1" spans="1:10">
      <c r="A438" s="398">
        <v>2060501</v>
      </c>
      <c r="B438" s="399">
        <f t="shared" si="122"/>
        <v>7</v>
      </c>
      <c r="C438" s="6" t="s">
        <v>332</v>
      </c>
      <c r="D438" s="400"/>
      <c r="E438" s="400"/>
      <c r="F438" s="400"/>
      <c r="G438" s="400"/>
      <c r="H438" s="401"/>
      <c r="I438" s="400"/>
      <c r="J438" s="401"/>
    </row>
    <row r="439" s="344" customFormat="1" ht="24" customHeight="1" spans="1:10">
      <c r="A439" s="398">
        <v>2060502</v>
      </c>
      <c r="B439" s="399">
        <f t="shared" si="122"/>
        <v>7</v>
      </c>
      <c r="C439" s="6" t="s">
        <v>350</v>
      </c>
      <c r="D439" s="400"/>
      <c r="E439" s="400"/>
      <c r="F439" s="400"/>
      <c r="G439" s="400"/>
      <c r="H439" s="401"/>
      <c r="I439" s="400"/>
      <c r="J439" s="401"/>
    </row>
    <row r="440" s="344" customFormat="1" ht="24" customHeight="1" spans="1:10">
      <c r="A440" s="398">
        <v>2060503</v>
      </c>
      <c r="B440" s="399">
        <f t="shared" si="122"/>
        <v>7</v>
      </c>
      <c r="C440" s="6" t="s">
        <v>351</v>
      </c>
      <c r="D440" s="400"/>
      <c r="E440" s="400"/>
      <c r="F440" s="400"/>
      <c r="G440" s="400"/>
      <c r="H440" s="401"/>
      <c r="I440" s="400"/>
      <c r="J440" s="401"/>
    </row>
    <row r="441" s="344" customFormat="1" ht="24" customHeight="1" spans="1:10">
      <c r="A441" s="398">
        <v>2060599</v>
      </c>
      <c r="B441" s="399">
        <f t="shared" si="122"/>
        <v>7</v>
      </c>
      <c r="C441" s="6" t="s">
        <v>352</v>
      </c>
      <c r="D441" s="400"/>
      <c r="E441" s="400"/>
      <c r="F441" s="400">
        <v>28880</v>
      </c>
      <c r="G441" s="400">
        <v>25316</v>
      </c>
      <c r="H441" s="401">
        <f>G441/F441</f>
        <v>0.876592797783934</v>
      </c>
      <c r="I441" s="400">
        <f>G441-D441</f>
        <v>25316</v>
      </c>
      <c r="J441" s="401"/>
    </row>
    <row r="442" s="344" customFormat="1" ht="24" customHeight="1" spans="1:10">
      <c r="A442" s="393">
        <v>20606</v>
      </c>
      <c r="B442" s="394">
        <f t="shared" si="122"/>
        <v>5</v>
      </c>
      <c r="C442" s="395" t="s">
        <v>353</v>
      </c>
      <c r="D442" s="396"/>
      <c r="E442" s="396"/>
      <c r="F442" s="396"/>
      <c r="G442" s="396"/>
      <c r="H442" s="397"/>
      <c r="I442" s="396"/>
      <c r="J442" s="397"/>
    </row>
    <row r="443" s="344" customFormat="1" ht="24" customHeight="1" spans="1:10">
      <c r="A443" s="398">
        <v>2060601</v>
      </c>
      <c r="B443" s="399">
        <f t="shared" si="122"/>
        <v>7</v>
      </c>
      <c r="C443" s="6" t="s">
        <v>354</v>
      </c>
      <c r="D443" s="400"/>
      <c r="E443" s="400"/>
      <c r="F443" s="400"/>
      <c r="G443" s="400"/>
      <c r="H443" s="401"/>
      <c r="I443" s="400"/>
      <c r="J443" s="401"/>
    </row>
    <row r="444" s="344" customFormat="1" ht="24" customHeight="1" spans="1:10">
      <c r="A444" s="398">
        <v>2060602</v>
      </c>
      <c r="B444" s="399">
        <f t="shared" si="122"/>
        <v>7</v>
      </c>
      <c r="C444" s="6" t="s">
        <v>355</v>
      </c>
      <c r="D444" s="400"/>
      <c r="E444" s="400"/>
      <c r="F444" s="400"/>
      <c r="G444" s="400"/>
      <c r="H444" s="401"/>
      <c r="I444" s="400"/>
      <c r="J444" s="401"/>
    </row>
    <row r="445" s="344" customFormat="1" ht="24" customHeight="1" spans="1:10">
      <c r="A445" s="398">
        <v>2060603</v>
      </c>
      <c r="B445" s="399">
        <f t="shared" si="122"/>
        <v>7</v>
      </c>
      <c r="C445" s="6" t="s">
        <v>356</v>
      </c>
      <c r="D445" s="400"/>
      <c r="E445" s="400"/>
      <c r="F445" s="400"/>
      <c r="G445" s="400"/>
      <c r="H445" s="401"/>
      <c r="I445" s="400"/>
      <c r="J445" s="401"/>
    </row>
    <row r="446" s="344" customFormat="1" ht="24" customHeight="1" spans="1:10">
      <c r="A446" s="398">
        <v>2060699</v>
      </c>
      <c r="B446" s="399">
        <f t="shared" si="122"/>
        <v>7</v>
      </c>
      <c r="C446" s="6" t="s">
        <v>357</v>
      </c>
      <c r="D446" s="400"/>
      <c r="E446" s="400"/>
      <c r="F446" s="400"/>
      <c r="G446" s="400"/>
      <c r="H446" s="401"/>
      <c r="I446" s="400"/>
      <c r="J446" s="401"/>
    </row>
    <row r="447" s="344" customFormat="1" ht="24" customHeight="1" spans="1:10">
      <c r="A447" s="393">
        <v>20607</v>
      </c>
      <c r="B447" s="394">
        <f t="shared" si="122"/>
        <v>5</v>
      </c>
      <c r="C447" s="395" t="s">
        <v>358</v>
      </c>
      <c r="D447" s="396">
        <f t="shared" ref="D447:G447" si="134">SUM(D448:D453)</f>
        <v>200800</v>
      </c>
      <c r="E447" s="396">
        <f t="shared" si="134"/>
        <v>0</v>
      </c>
      <c r="F447" s="396">
        <f t="shared" si="134"/>
        <v>50000</v>
      </c>
      <c r="G447" s="396">
        <f t="shared" si="134"/>
        <v>5000</v>
      </c>
      <c r="H447" s="397">
        <f>G447/F447</f>
        <v>0.1</v>
      </c>
      <c r="I447" s="396">
        <f>G447-D447</f>
        <v>-195800</v>
      </c>
      <c r="J447" s="397">
        <f>I447/D447</f>
        <v>-0.975099601593626</v>
      </c>
    </row>
    <row r="448" s="344" customFormat="1" ht="24" customHeight="1" spans="1:10">
      <c r="A448" s="398">
        <v>2060701</v>
      </c>
      <c r="B448" s="399">
        <f t="shared" si="122"/>
        <v>7</v>
      </c>
      <c r="C448" s="6" t="s">
        <v>332</v>
      </c>
      <c r="D448" s="400"/>
      <c r="E448" s="400"/>
      <c r="F448" s="400"/>
      <c r="G448" s="400"/>
      <c r="H448" s="401"/>
      <c r="I448" s="400"/>
      <c r="J448" s="401"/>
    </row>
    <row r="449" s="344" customFormat="1" ht="24" customHeight="1" spans="1:10">
      <c r="A449" s="398">
        <v>2060702</v>
      </c>
      <c r="B449" s="399">
        <f t="shared" si="122"/>
        <v>7</v>
      </c>
      <c r="C449" s="6" t="s">
        <v>359</v>
      </c>
      <c r="D449" s="400">
        <v>800</v>
      </c>
      <c r="E449" s="400"/>
      <c r="F449" s="400">
        <v>50000</v>
      </c>
      <c r="G449" s="400">
        <v>5000</v>
      </c>
      <c r="H449" s="401">
        <f>G449/F449</f>
        <v>0.1</v>
      </c>
      <c r="I449" s="400">
        <f>G449-D449</f>
        <v>4200</v>
      </c>
      <c r="J449" s="401">
        <f>I449/D449</f>
        <v>5.25</v>
      </c>
    </row>
    <row r="450" s="344" customFormat="1" ht="24" customHeight="1" spans="1:10">
      <c r="A450" s="398">
        <v>2060703</v>
      </c>
      <c r="B450" s="399">
        <f t="shared" si="122"/>
        <v>7</v>
      </c>
      <c r="C450" s="6" t="s">
        <v>360</v>
      </c>
      <c r="D450" s="400"/>
      <c r="E450" s="400"/>
      <c r="F450" s="400"/>
      <c r="G450" s="400"/>
      <c r="H450" s="401"/>
      <c r="I450" s="400"/>
      <c r="J450" s="401"/>
    </row>
    <row r="451" s="344" customFormat="1" ht="24" customHeight="1" spans="1:10">
      <c r="A451" s="398">
        <v>2060704</v>
      </c>
      <c r="B451" s="399">
        <f t="shared" si="122"/>
        <v>7</v>
      </c>
      <c r="C451" s="6" t="s">
        <v>361</v>
      </c>
      <c r="D451" s="400"/>
      <c r="E451" s="400"/>
      <c r="F451" s="400"/>
      <c r="G451" s="400"/>
      <c r="H451" s="401"/>
      <c r="I451" s="400"/>
      <c r="J451" s="401"/>
    </row>
    <row r="452" s="344" customFormat="1" ht="24" customHeight="1" spans="1:10">
      <c r="A452" s="398">
        <v>2060705</v>
      </c>
      <c r="B452" s="399">
        <f t="shared" si="122"/>
        <v>7</v>
      </c>
      <c r="C452" s="6" t="s">
        <v>362</v>
      </c>
      <c r="D452" s="400"/>
      <c r="E452" s="400"/>
      <c r="F452" s="400"/>
      <c r="G452" s="400"/>
      <c r="H452" s="401"/>
      <c r="I452" s="400"/>
      <c r="J452" s="401"/>
    </row>
    <row r="453" s="344" customFormat="1" ht="24" customHeight="1" spans="1:10">
      <c r="A453" s="398">
        <v>2060799</v>
      </c>
      <c r="B453" s="399">
        <f t="shared" si="122"/>
        <v>7</v>
      </c>
      <c r="C453" s="6" t="s">
        <v>363</v>
      </c>
      <c r="D453" s="400">
        <v>200000</v>
      </c>
      <c r="E453" s="400"/>
      <c r="F453" s="400"/>
      <c r="G453" s="400"/>
      <c r="H453" s="401"/>
      <c r="I453" s="400">
        <f>G453-D453</f>
        <v>-200000</v>
      </c>
      <c r="J453" s="401"/>
    </row>
    <row r="454" s="344" customFormat="1" ht="24" customHeight="1" spans="1:10">
      <c r="A454" s="393">
        <v>20608</v>
      </c>
      <c r="B454" s="394">
        <f t="shared" si="122"/>
        <v>5</v>
      </c>
      <c r="C454" s="395" t="s">
        <v>364</v>
      </c>
      <c r="D454" s="396"/>
      <c r="E454" s="396"/>
      <c r="F454" s="396"/>
      <c r="G454" s="396"/>
      <c r="H454" s="397"/>
      <c r="I454" s="396"/>
      <c r="J454" s="397"/>
    </row>
    <row r="455" s="344" customFormat="1" ht="24" customHeight="1" spans="1:10">
      <c r="A455" s="398">
        <v>2060801</v>
      </c>
      <c r="B455" s="399">
        <f t="shared" si="122"/>
        <v>7</v>
      </c>
      <c r="C455" s="6" t="s">
        <v>365</v>
      </c>
      <c r="D455" s="400"/>
      <c r="E455" s="400"/>
      <c r="F455" s="400"/>
      <c r="G455" s="400"/>
      <c r="H455" s="401"/>
      <c r="I455" s="400"/>
      <c r="J455" s="401"/>
    </row>
    <row r="456" s="344" customFormat="1" ht="24" customHeight="1" spans="1:10">
      <c r="A456" s="398">
        <v>2060802</v>
      </c>
      <c r="B456" s="399">
        <f t="shared" ref="B456:B519" si="135">LEN(A456)</f>
        <v>7</v>
      </c>
      <c r="C456" s="6" t="s">
        <v>366</v>
      </c>
      <c r="D456" s="400"/>
      <c r="E456" s="400"/>
      <c r="F456" s="400"/>
      <c r="G456" s="400"/>
      <c r="H456" s="401"/>
      <c r="I456" s="400"/>
      <c r="J456" s="401"/>
    </row>
    <row r="457" s="344" customFormat="1" ht="24" customHeight="1" spans="1:10">
      <c r="A457" s="398">
        <v>2060899</v>
      </c>
      <c r="B457" s="399">
        <f t="shared" si="135"/>
        <v>7</v>
      </c>
      <c r="C457" s="6" t="s">
        <v>367</v>
      </c>
      <c r="D457" s="400"/>
      <c r="E457" s="400"/>
      <c r="F457" s="400"/>
      <c r="G457" s="400"/>
      <c r="H457" s="401"/>
      <c r="I457" s="400"/>
      <c r="J457" s="401"/>
    </row>
    <row r="458" s="344" customFormat="1" ht="24" customHeight="1" spans="1:10">
      <c r="A458" s="393">
        <v>20609</v>
      </c>
      <c r="B458" s="394">
        <f t="shared" si="135"/>
        <v>5</v>
      </c>
      <c r="C458" s="395" t="s">
        <v>368</v>
      </c>
      <c r="D458" s="396"/>
      <c r="E458" s="396"/>
      <c r="F458" s="396"/>
      <c r="G458" s="396"/>
      <c r="H458" s="397"/>
      <c r="I458" s="396"/>
      <c r="J458" s="397"/>
    </row>
    <row r="459" s="344" customFormat="1" ht="24" customHeight="1" spans="1:10">
      <c r="A459" s="398">
        <v>2060901</v>
      </c>
      <c r="B459" s="399">
        <f t="shared" si="135"/>
        <v>7</v>
      </c>
      <c r="C459" s="6" t="s">
        <v>369</v>
      </c>
      <c r="D459" s="400"/>
      <c r="E459" s="400"/>
      <c r="F459" s="400"/>
      <c r="G459" s="400"/>
      <c r="H459" s="401"/>
      <c r="I459" s="400"/>
      <c r="J459" s="401"/>
    </row>
    <row r="460" s="344" customFormat="1" ht="24" customHeight="1" spans="1:10">
      <c r="A460" s="398">
        <v>2060902</v>
      </c>
      <c r="B460" s="399">
        <f t="shared" si="135"/>
        <v>7</v>
      </c>
      <c r="C460" s="6" t="s">
        <v>370</v>
      </c>
      <c r="D460" s="400"/>
      <c r="E460" s="400"/>
      <c r="F460" s="400"/>
      <c r="G460" s="400"/>
      <c r="H460" s="401"/>
      <c r="I460" s="400"/>
      <c r="J460" s="401"/>
    </row>
    <row r="461" s="344" customFormat="1" ht="24" customHeight="1" spans="1:10">
      <c r="A461" s="398">
        <v>2060999</v>
      </c>
      <c r="B461" s="399">
        <f t="shared" si="135"/>
        <v>7</v>
      </c>
      <c r="C461" s="6" t="s">
        <v>371</v>
      </c>
      <c r="D461" s="400"/>
      <c r="E461" s="400"/>
      <c r="F461" s="400"/>
      <c r="G461" s="400"/>
      <c r="H461" s="401"/>
      <c r="I461" s="400"/>
      <c r="J461" s="401"/>
    </row>
    <row r="462" s="344" customFormat="1" ht="24" customHeight="1" spans="1:10">
      <c r="A462" s="393">
        <v>20699</v>
      </c>
      <c r="B462" s="394">
        <f t="shared" si="135"/>
        <v>5</v>
      </c>
      <c r="C462" s="395" t="s">
        <v>372</v>
      </c>
      <c r="D462" s="396"/>
      <c r="E462" s="396"/>
      <c r="F462" s="396"/>
      <c r="G462" s="396"/>
      <c r="H462" s="397"/>
      <c r="I462" s="396"/>
      <c r="J462" s="397"/>
    </row>
    <row r="463" s="344" customFormat="1" ht="24" customHeight="1" spans="1:10">
      <c r="A463" s="398">
        <v>2069901</v>
      </c>
      <c r="B463" s="399">
        <f t="shared" si="135"/>
        <v>7</v>
      </c>
      <c r="C463" s="6" t="s">
        <v>373</v>
      </c>
      <c r="D463" s="400"/>
      <c r="E463" s="400"/>
      <c r="F463" s="400"/>
      <c r="G463" s="400"/>
      <c r="H463" s="401"/>
      <c r="I463" s="400"/>
      <c r="J463" s="401"/>
    </row>
    <row r="464" s="344" customFormat="1" ht="24" customHeight="1" spans="1:10">
      <c r="A464" s="398">
        <v>2069902</v>
      </c>
      <c r="B464" s="399">
        <f t="shared" si="135"/>
        <v>7</v>
      </c>
      <c r="C464" s="6" t="s">
        <v>374</v>
      </c>
      <c r="D464" s="400"/>
      <c r="E464" s="400"/>
      <c r="F464" s="400"/>
      <c r="G464" s="400"/>
      <c r="H464" s="401"/>
      <c r="I464" s="400"/>
      <c r="J464" s="401"/>
    </row>
    <row r="465" s="344" customFormat="1" ht="24" customHeight="1" spans="1:10">
      <c r="A465" s="398">
        <v>2069903</v>
      </c>
      <c r="B465" s="399">
        <f t="shared" si="135"/>
        <v>7</v>
      </c>
      <c r="C465" s="6" t="s">
        <v>375</v>
      </c>
      <c r="D465" s="400"/>
      <c r="E465" s="400"/>
      <c r="F465" s="400"/>
      <c r="G465" s="400"/>
      <c r="H465" s="401"/>
      <c r="I465" s="400"/>
      <c r="J465" s="401"/>
    </row>
    <row r="466" s="344" customFormat="1" ht="24" customHeight="1" spans="1:10">
      <c r="A466" s="398">
        <v>2069999</v>
      </c>
      <c r="B466" s="399">
        <f t="shared" si="135"/>
        <v>7</v>
      </c>
      <c r="C466" s="6" t="s">
        <v>376</v>
      </c>
      <c r="D466" s="400"/>
      <c r="E466" s="400"/>
      <c r="F466" s="400"/>
      <c r="G466" s="400"/>
      <c r="H466" s="401"/>
      <c r="I466" s="400"/>
      <c r="J466" s="401"/>
    </row>
    <row r="467" s="344" customFormat="1" ht="24" customHeight="1" spans="1:10">
      <c r="A467" s="387">
        <v>207</v>
      </c>
      <c r="B467" s="388">
        <f t="shared" si="135"/>
        <v>3</v>
      </c>
      <c r="C467" s="420" t="s">
        <v>377</v>
      </c>
      <c r="D467" s="421">
        <f t="shared" ref="D467:G467" si="136">D468+D484+D492+D503+D512+D520</f>
        <v>3455375.18</v>
      </c>
      <c r="E467" s="421">
        <f t="shared" si="136"/>
        <v>6231768.85</v>
      </c>
      <c r="F467" s="421">
        <f t="shared" si="136"/>
        <v>8582750.5</v>
      </c>
      <c r="G467" s="421">
        <f t="shared" si="136"/>
        <v>5167643.82</v>
      </c>
      <c r="H467" s="392">
        <f t="shared" ref="H467:H470" si="137">G467/F467</f>
        <v>0.602096474783929</v>
      </c>
      <c r="I467" s="421">
        <f t="shared" ref="I467:I470" si="138">G467-D467</f>
        <v>1712268.64</v>
      </c>
      <c r="J467" s="392">
        <f t="shared" ref="J467:J470" si="139">I467/D467</f>
        <v>0.495537691510535</v>
      </c>
    </row>
    <row r="468" s="344" customFormat="1" ht="24" customHeight="1" spans="1:10">
      <c r="A468" s="393">
        <v>20701</v>
      </c>
      <c r="B468" s="394">
        <f t="shared" si="135"/>
        <v>5</v>
      </c>
      <c r="C468" s="395" t="s">
        <v>378</v>
      </c>
      <c r="D468" s="396">
        <f t="shared" ref="D468:G468" si="140">SUM(D469:D483)</f>
        <v>2446749.22</v>
      </c>
      <c r="E468" s="396">
        <f t="shared" si="140"/>
        <v>5125085.27</v>
      </c>
      <c r="F468" s="396">
        <f t="shared" si="140"/>
        <v>6071866.92</v>
      </c>
      <c r="G468" s="396">
        <f t="shared" si="140"/>
        <v>4205839.5</v>
      </c>
      <c r="H468" s="397">
        <f t="shared" si="137"/>
        <v>0.692676495617266</v>
      </c>
      <c r="I468" s="396">
        <f t="shared" si="138"/>
        <v>1759090.28</v>
      </c>
      <c r="J468" s="397">
        <f t="shared" si="139"/>
        <v>0.718949970688046</v>
      </c>
    </row>
    <row r="469" s="344" customFormat="1" ht="24" customHeight="1" spans="1:10">
      <c r="A469" s="398">
        <v>2070101</v>
      </c>
      <c r="B469" s="399">
        <f t="shared" si="135"/>
        <v>7</v>
      </c>
      <c r="C469" s="6" t="s">
        <v>57</v>
      </c>
      <c r="D469" s="400">
        <v>945247.37</v>
      </c>
      <c r="E469" s="400">
        <v>925345.52</v>
      </c>
      <c r="F469" s="400">
        <v>953818.19</v>
      </c>
      <c r="G469" s="400">
        <v>1005696.31</v>
      </c>
      <c r="H469" s="401">
        <f t="shared" si="137"/>
        <v>1.05438994615945</v>
      </c>
      <c r="I469" s="400">
        <f t="shared" si="138"/>
        <v>60448.9400000001</v>
      </c>
      <c r="J469" s="401">
        <f t="shared" si="139"/>
        <v>0.0639503921603083</v>
      </c>
    </row>
    <row r="470" s="344" customFormat="1" ht="24" customHeight="1" spans="1:10">
      <c r="A470" s="398">
        <v>2070102</v>
      </c>
      <c r="B470" s="399">
        <f t="shared" si="135"/>
        <v>7</v>
      </c>
      <c r="C470" s="6" t="s">
        <v>58</v>
      </c>
      <c r="D470" s="400">
        <v>21129.65</v>
      </c>
      <c r="E470" s="400">
        <v>50000</v>
      </c>
      <c r="F470" s="400">
        <v>74920</v>
      </c>
      <c r="G470" s="400">
        <v>18360</v>
      </c>
      <c r="H470" s="401">
        <f t="shared" si="137"/>
        <v>0.245061398825414</v>
      </c>
      <c r="I470" s="400">
        <f t="shared" si="138"/>
        <v>-2769.65</v>
      </c>
      <c r="J470" s="401">
        <f t="shared" si="139"/>
        <v>-0.131078839450725</v>
      </c>
    </row>
    <row r="471" s="344" customFormat="1" ht="24" customHeight="1" spans="1:10">
      <c r="A471" s="398">
        <v>2070103</v>
      </c>
      <c r="B471" s="399">
        <f t="shared" si="135"/>
        <v>7</v>
      </c>
      <c r="C471" s="6" t="s">
        <v>59</v>
      </c>
      <c r="D471" s="400"/>
      <c r="E471" s="400"/>
      <c r="F471" s="400"/>
      <c r="G471" s="400"/>
      <c r="H471" s="401"/>
      <c r="I471" s="400"/>
      <c r="J471" s="401"/>
    </row>
    <row r="472" s="344" customFormat="1" ht="24" customHeight="1" spans="1:10">
      <c r="A472" s="398">
        <v>2070104</v>
      </c>
      <c r="B472" s="399">
        <f t="shared" si="135"/>
        <v>7</v>
      </c>
      <c r="C472" s="6" t="s">
        <v>379</v>
      </c>
      <c r="D472" s="400">
        <v>565348.29</v>
      </c>
      <c r="E472" s="400">
        <v>878938.26</v>
      </c>
      <c r="F472" s="400">
        <v>971838.26</v>
      </c>
      <c r="G472" s="400">
        <v>791967.76</v>
      </c>
      <c r="H472" s="401">
        <f>G472/F472</f>
        <v>0.81491724764983</v>
      </c>
      <c r="I472" s="400">
        <f>G472-D472</f>
        <v>226619.47</v>
      </c>
      <c r="J472" s="401">
        <f>I472/D472</f>
        <v>0.400849306539868</v>
      </c>
    </row>
    <row r="473" s="344" customFormat="1" ht="24" customHeight="1" spans="1:10">
      <c r="A473" s="398">
        <v>2070105</v>
      </c>
      <c r="B473" s="399">
        <f t="shared" si="135"/>
        <v>7</v>
      </c>
      <c r="C473" s="6" t="s">
        <v>380</v>
      </c>
      <c r="D473" s="400"/>
      <c r="E473" s="400"/>
      <c r="F473" s="400"/>
      <c r="G473" s="400"/>
      <c r="H473" s="401"/>
      <c r="I473" s="400"/>
      <c r="J473" s="401"/>
    </row>
    <row r="474" s="344" customFormat="1" ht="24" customHeight="1" spans="1:10">
      <c r="A474" s="398">
        <v>2070106</v>
      </c>
      <c r="B474" s="399">
        <f t="shared" si="135"/>
        <v>7</v>
      </c>
      <c r="C474" s="6" t="s">
        <v>381</v>
      </c>
      <c r="D474" s="400"/>
      <c r="E474" s="400"/>
      <c r="F474" s="400"/>
      <c r="G474" s="400"/>
      <c r="H474" s="401"/>
      <c r="I474" s="400"/>
      <c r="J474" s="401"/>
    </row>
    <row r="475" s="344" customFormat="1" ht="24" customHeight="1" spans="1:10">
      <c r="A475" s="398">
        <v>2070107</v>
      </c>
      <c r="B475" s="399">
        <f t="shared" si="135"/>
        <v>7</v>
      </c>
      <c r="C475" s="6" t="s">
        <v>382</v>
      </c>
      <c r="D475" s="400"/>
      <c r="E475" s="400"/>
      <c r="F475" s="400"/>
      <c r="G475" s="400"/>
      <c r="H475" s="401"/>
      <c r="I475" s="400"/>
      <c r="J475" s="401"/>
    </row>
    <row r="476" s="344" customFormat="1" ht="24" customHeight="1" spans="1:10">
      <c r="A476" s="398">
        <v>2070108</v>
      </c>
      <c r="B476" s="399">
        <f t="shared" si="135"/>
        <v>7</v>
      </c>
      <c r="C476" s="6" t="s">
        <v>383</v>
      </c>
      <c r="D476" s="400"/>
      <c r="E476" s="400"/>
      <c r="F476" s="400"/>
      <c r="G476" s="400"/>
      <c r="H476" s="401"/>
      <c r="I476" s="400"/>
      <c r="J476" s="401"/>
    </row>
    <row r="477" s="344" customFormat="1" ht="24" customHeight="1" spans="1:10">
      <c r="A477" s="398">
        <v>2070109</v>
      </c>
      <c r="B477" s="399">
        <f t="shared" si="135"/>
        <v>7</v>
      </c>
      <c r="C477" s="6" t="s">
        <v>384</v>
      </c>
      <c r="D477" s="400">
        <v>573339.22</v>
      </c>
      <c r="E477" s="400">
        <v>2906688.49</v>
      </c>
      <c r="F477" s="400">
        <v>3014710.79</v>
      </c>
      <c r="G477" s="400">
        <v>1884168.16</v>
      </c>
      <c r="H477" s="401">
        <f>G477/F477</f>
        <v>0.624991347843353</v>
      </c>
      <c r="I477" s="400">
        <f>G477-D477</f>
        <v>1310828.94</v>
      </c>
      <c r="J477" s="401">
        <f>I477/D477</f>
        <v>2.28630607199696</v>
      </c>
    </row>
    <row r="478" s="344" customFormat="1" ht="24" customHeight="1" spans="1:10">
      <c r="A478" s="398">
        <v>2070110</v>
      </c>
      <c r="B478" s="399">
        <f t="shared" si="135"/>
        <v>7</v>
      </c>
      <c r="C478" s="6" t="s">
        <v>385</v>
      </c>
      <c r="D478" s="400"/>
      <c r="E478" s="400"/>
      <c r="F478" s="400"/>
      <c r="G478" s="400"/>
      <c r="H478" s="401"/>
      <c r="I478" s="400"/>
      <c r="J478" s="401"/>
    </row>
    <row r="479" s="344" customFormat="1" ht="24" customHeight="1" spans="1:10">
      <c r="A479" s="398">
        <v>2070111</v>
      </c>
      <c r="B479" s="399">
        <f t="shared" si="135"/>
        <v>7</v>
      </c>
      <c r="C479" s="6" t="s">
        <v>386</v>
      </c>
      <c r="D479" s="400"/>
      <c r="E479" s="400"/>
      <c r="F479" s="400"/>
      <c r="G479" s="400"/>
      <c r="H479" s="401"/>
      <c r="I479" s="400"/>
      <c r="J479" s="401"/>
    </row>
    <row r="480" s="344" customFormat="1" ht="24" customHeight="1" spans="1:10">
      <c r="A480" s="398">
        <v>2070112</v>
      </c>
      <c r="B480" s="399">
        <f t="shared" si="135"/>
        <v>7</v>
      </c>
      <c r="C480" s="6" t="s">
        <v>387</v>
      </c>
      <c r="D480" s="400"/>
      <c r="E480" s="400"/>
      <c r="F480" s="400"/>
      <c r="G480" s="400"/>
      <c r="H480" s="401"/>
      <c r="I480" s="400"/>
      <c r="J480" s="401"/>
    </row>
    <row r="481" s="344" customFormat="1" ht="24" customHeight="1" spans="1:10">
      <c r="A481" s="398">
        <v>2070113</v>
      </c>
      <c r="B481" s="399">
        <f t="shared" si="135"/>
        <v>7</v>
      </c>
      <c r="C481" s="6" t="s">
        <v>388</v>
      </c>
      <c r="D481" s="400"/>
      <c r="E481" s="400"/>
      <c r="F481" s="400"/>
      <c r="G481" s="400"/>
      <c r="H481" s="401"/>
      <c r="I481" s="400"/>
      <c r="J481" s="401"/>
    </row>
    <row r="482" s="344" customFormat="1" ht="24" customHeight="1" spans="1:10">
      <c r="A482" s="398">
        <v>2070114</v>
      </c>
      <c r="B482" s="399">
        <f t="shared" si="135"/>
        <v>7</v>
      </c>
      <c r="C482" s="6" t="s">
        <v>389</v>
      </c>
      <c r="D482" s="400"/>
      <c r="E482" s="400"/>
      <c r="F482" s="400"/>
      <c r="G482" s="400"/>
      <c r="H482" s="401"/>
      <c r="I482" s="400"/>
      <c r="J482" s="401"/>
    </row>
    <row r="483" s="344" customFormat="1" ht="24" customHeight="1" spans="1:10">
      <c r="A483" s="398">
        <v>2070199</v>
      </c>
      <c r="B483" s="399">
        <f t="shared" si="135"/>
        <v>7</v>
      </c>
      <c r="C483" s="6" t="s">
        <v>390</v>
      </c>
      <c r="D483" s="400">
        <v>341684.69</v>
      </c>
      <c r="E483" s="400">
        <v>364113</v>
      </c>
      <c r="F483" s="400">
        <v>1056579.68</v>
      </c>
      <c r="G483" s="400">
        <v>505647.27</v>
      </c>
      <c r="H483" s="401">
        <f t="shared" ref="H483:H488" si="141">G483/F483</f>
        <v>0.478569936154744</v>
      </c>
      <c r="I483" s="400">
        <f t="shared" ref="I483:I488" si="142">G483-D483</f>
        <v>163962.58</v>
      </c>
      <c r="J483" s="401">
        <f>I483/D483</f>
        <v>0.479865164576148</v>
      </c>
    </row>
    <row r="484" s="344" customFormat="1" ht="24" customHeight="1" spans="1:10">
      <c r="A484" s="393">
        <v>20702</v>
      </c>
      <c r="B484" s="394">
        <f t="shared" si="135"/>
        <v>5</v>
      </c>
      <c r="C484" s="395" t="s">
        <v>391</v>
      </c>
      <c r="D484" s="396"/>
      <c r="E484" s="396">
        <f t="shared" ref="E484:G484" si="143">SUM(E485:E491)</f>
        <v>0</v>
      </c>
      <c r="F484" s="396">
        <f t="shared" si="143"/>
        <v>20900</v>
      </c>
      <c r="G484" s="396">
        <f t="shared" si="143"/>
        <v>20900</v>
      </c>
      <c r="H484" s="397">
        <f t="shared" si="141"/>
        <v>1</v>
      </c>
      <c r="I484" s="396">
        <f t="shared" si="142"/>
        <v>20900</v>
      </c>
      <c r="J484" s="397"/>
    </row>
    <row r="485" s="344" customFormat="1" ht="24" customHeight="1" spans="1:10">
      <c r="A485" s="398">
        <v>2070201</v>
      </c>
      <c r="B485" s="399">
        <f t="shared" si="135"/>
        <v>7</v>
      </c>
      <c r="C485" s="6" t="s">
        <v>57</v>
      </c>
      <c r="D485" s="400"/>
      <c r="E485" s="400"/>
      <c r="F485" s="400"/>
      <c r="G485" s="400"/>
      <c r="H485" s="401"/>
      <c r="I485" s="400"/>
      <c r="J485" s="401"/>
    </row>
    <row r="486" s="344" customFormat="1" ht="24" customHeight="1" spans="1:10">
      <c r="A486" s="398">
        <v>2070202</v>
      </c>
      <c r="B486" s="399">
        <f t="shared" si="135"/>
        <v>7</v>
      </c>
      <c r="C486" s="6" t="s">
        <v>58</v>
      </c>
      <c r="D486" s="400"/>
      <c r="E486" s="400"/>
      <c r="F486" s="400"/>
      <c r="G486" s="400"/>
      <c r="H486" s="401"/>
      <c r="I486" s="400"/>
      <c r="J486" s="401"/>
    </row>
    <row r="487" s="344" customFormat="1" ht="24" customHeight="1" spans="1:10">
      <c r="A487" s="398">
        <v>2070203</v>
      </c>
      <c r="B487" s="399">
        <f t="shared" si="135"/>
        <v>7</v>
      </c>
      <c r="C487" s="6" t="s">
        <v>59</v>
      </c>
      <c r="D487" s="400"/>
      <c r="E487" s="400"/>
      <c r="F487" s="400"/>
      <c r="G487" s="400"/>
      <c r="H487" s="401"/>
      <c r="I487" s="400"/>
      <c r="J487" s="401"/>
    </row>
    <row r="488" s="344" customFormat="1" ht="24" customHeight="1" spans="1:10">
      <c r="A488" s="398">
        <v>2070204</v>
      </c>
      <c r="B488" s="399">
        <f t="shared" si="135"/>
        <v>7</v>
      </c>
      <c r="C488" s="6" t="s">
        <v>392</v>
      </c>
      <c r="D488" s="400"/>
      <c r="E488" s="400"/>
      <c r="F488" s="400">
        <v>20900</v>
      </c>
      <c r="G488" s="400">
        <v>20900</v>
      </c>
      <c r="H488" s="401">
        <f t="shared" si="141"/>
        <v>1</v>
      </c>
      <c r="I488" s="400">
        <f t="shared" si="142"/>
        <v>20900</v>
      </c>
      <c r="J488" s="401"/>
    </row>
    <row r="489" s="344" customFormat="1" ht="24" customHeight="1" spans="1:10">
      <c r="A489" s="398">
        <v>2070205</v>
      </c>
      <c r="B489" s="399">
        <f t="shared" si="135"/>
        <v>7</v>
      </c>
      <c r="C489" s="6" t="s">
        <v>393</v>
      </c>
      <c r="D489" s="400"/>
      <c r="E489" s="400"/>
      <c r="F489" s="400"/>
      <c r="G489" s="400"/>
      <c r="H489" s="401"/>
      <c r="I489" s="400"/>
      <c r="J489" s="401"/>
    </row>
    <row r="490" s="344" customFormat="1" ht="24" customHeight="1" spans="1:10">
      <c r="A490" s="398">
        <v>2070206</v>
      </c>
      <c r="B490" s="399">
        <f t="shared" si="135"/>
        <v>7</v>
      </c>
      <c r="C490" s="6" t="s">
        <v>394</v>
      </c>
      <c r="D490" s="400"/>
      <c r="E490" s="400"/>
      <c r="F490" s="400"/>
      <c r="G490" s="400"/>
      <c r="H490" s="401"/>
      <c r="I490" s="400"/>
      <c r="J490" s="401"/>
    </row>
    <row r="491" s="344" customFormat="1" ht="24" customHeight="1" spans="1:10">
      <c r="A491" s="398">
        <v>2070299</v>
      </c>
      <c r="B491" s="399">
        <f t="shared" si="135"/>
        <v>7</v>
      </c>
      <c r="C491" s="6" t="s">
        <v>395</v>
      </c>
      <c r="D491" s="400"/>
      <c r="E491" s="400"/>
      <c r="F491" s="400"/>
      <c r="G491" s="400"/>
      <c r="H491" s="401"/>
      <c r="I491" s="400"/>
      <c r="J491" s="401"/>
    </row>
    <row r="492" s="344" customFormat="1" ht="24" customHeight="1" spans="1:10">
      <c r="A492" s="393">
        <v>20703</v>
      </c>
      <c r="B492" s="394">
        <f t="shared" si="135"/>
        <v>5</v>
      </c>
      <c r="C492" s="395" t="s">
        <v>396</v>
      </c>
      <c r="D492" s="396"/>
      <c r="E492" s="396"/>
      <c r="F492" s="396"/>
      <c r="G492" s="396"/>
      <c r="H492" s="397"/>
      <c r="I492" s="396"/>
      <c r="J492" s="397"/>
    </row>
    <row r="493" s="344" customFormat="1" ht="24" customHeight="1" spans="1:10">
      <c r="A493" s="398">
        <v>2070301</v>
      </c>
      <c r="B493" s="399">
        <f t="shared" si="135"/>
        <v>7</v>
      </c>
      <c r="C493" s="6" t="s">
        <v>57</v>
      </c>
      <c r="D493" s="400"/>
      <c r="E493" s="400"/>
      <c r="F493" s="400"/>
      <c r="G493" s="400"/>
      <c r="H493" s="401"/>
      <c r="I493" s="400"/>
      <c r="J493" s="401"/>
    </row>
    <row r="494" s="344" customFormat="1" ht="24" customHeight="1" spans="1:10">
      <c r="A494" s="398">
        <v>2070302</v>
      </c>
      <c r="B494" s="399">
        <f t="shared" si="135"/>
        <v>7</v>
      </c>
      <c r="C494" s="6" t="s">
        <v>58</v>
      </c>
      <c r="D494" s="400"/>
      <c r="E494" s="400"/>
      <c r="F494" s="400"/>
      <c r="G494" s="400"/>
      <c r="H494" s="401"/>
      <c r="I494" s="400"/>
      <c r="J494" s="401"/>
    </row>
    <row r="495" s="344" customFormat="1" ht="24" customHeight="1" spans="1:10">
      <c r="A495" s="398">
        <v>2070303</v>
      </c>
      <c r="B495" s="399">
        <f t="shared" si="135"/>
        <v>7</v>
      </c>
      <c r="C495" s="6" t="s">
        <v>59</v>
      </c>
      <c r="D495" s="400"/>
      <c r="E495" s="400"/>
      <c r="F495" s="400"/>
      <c r="G495" s="400"/>
      <c r="H495" s="401"/>
      <c r="I495" s="400"/>
      <c r="J495" s="401"/>
    </row>
    <row r="496" s="344" customFormat="1" ht="24" customHeight="1" spans="1:10">
      <c r="A496" s="398">
        <v>2070304</v>
      </c>
      <c r="B496" s="399">
        <f t="shared" si="135"/>
        <v>7</v>
      </c>
      <c r="C496" s="6" t="s">
        <v>397</v>
      </c>
      <c r="D496" s="400"/>
      <c r="E496" s="400"/>
      <c r="F496" s="400"/>
      <c r="G496" s="400"/>
      <c r="H496" s="401"/>
      <c r="I496" s="400"/>
      <c r="J496" s="401"/>
    </row>
    <row r="497" s="344" customFormat="1" ht="24" customHeight="1" spans="1:10">
      <c r="A497" s="398">
        <v>2070305</v>
      </c>
      <c r="B497" s="399">
        <f t="shared" si="135"/>
        <v>7</v>
      </c>
      <c r="C497" s="6" t="s">
        <v>398</v>
      </c>
      <c r="D497" s="400"/>
      <c r="E497" s="400"/>
      <c r="F497" s="400"/>
      <c r="G497" s="400"/>
      <c r="H497" s="401"/>
      <c r="I497" s="400"/>
      <c r="J497" s="401"/>
    </row>
    <row r="498" s="344" customFormat="1" ht="24" customHeight="1" spans="1:10">
      <c r="A498" s="398">
        <v>2070306</v>
      </c>
      <c r="B498" s="399">
        <f t="shared" si="135"/>
        <v>7</v>
      </c>
      <c r="C498" s="6" t="s">
        <v>399</v>
      </c>
      <c r="D498" s="400"/>
      <c r="E498" s="400"/>
      <c r="F498" s="400"/>
      <c r="G498" s="400"/>
      <c r="H498" s="401"/>
      <c r="I498" s="400"/>
      <c r="J498" s="401"/>
    </row>
    <row r="499" s="344" customFormat="1" ht="24" customHeight="1" spans="1:10">
      <c r="A499" s="398">
        <v>2070307</v>
      </c>
      <c r="B499" s="399">
        <f t="shared" si="135"/>
        <v>7</v>
      </c>
      <c r="C499" s="6" t="s">
        <v>400</v>
      </c>
      <c r="D499" s="400"/>
      <c r="E499" s="400"/>
      <c r="F499" s="400"/>
      <c r="G499" s="400"/>
      <c r="H499" s="401"/>
      <c r="I499" s="400"/>
      <c r="J499" s="401"/>
    </row>
    <row r="500" s="344" customFormat="1" ht="24" customHeight="1" spans="1:10">
      <c r="A500" s="398">
        <v>2070308</v>
      </c>
      <c r="B500" s="399">
        <f t="shared" si="135"/>
        <v>7</v>
      </c>
      <c r="C500" s="6" t="s">
        <v>401</v>
      </c>
      <c r="D500" s="400"/>
      <c r="E500" s="400"/>
      <c r="F500" s="400"/>
      <c r="G500" s="400"/>
      <c r="H500" s="401"/>
      <c r="I500" s="400"/>
      <c r="J500" s="401"/>
    </row>
    <row r="501" s="344" customFormat="1" ht="24" customHeight="1" spans="1:10">
      <c r="A501" s="398">
        <v>2070309</v>
      </c>
      <c r="B501" s="399">
        <f t="shared" si="135"/>
        <v>7</v>
      </c>
      <c r="C501" s="6" t="s">
        <v>402</v>
      </c>
      <c r="D501" s="400"/>
      <c r="E501" s="400"/>
      <c r="F501" s="400"/>
      <c r="G501" s="400"/>
      <c r="H501" s="401"/>
      <c r="I501" s="400"/>
      <c r="J501" s="401"/>
    </row>
    <row r="502" s="344" customFormat="1" ht="24" customHeight="1" spans="1:10">
      <c r="A502" s="398">
        <v>2070399</v>
      </c>
      <c r="B502" s="399">
        <f t="shared" si="135"/>
        <v>7</v>
      </c>
      <c r="C502" s="6" t="s">
        <v>403</v>
      </c>
      <c r="D502" s="400"/>
      <c r="E502" s="400"/>
      <c r="F502" s="400"/>
      <c r="G502" s="400"/>
      <c r="H502" s="401"/>
      <c r="I502" s="400"/>
      <c r="J502" s="401"/>
    </row>
    <row r="503" s="344" customFormat="1" ht="24" customHeight="1" spans="1:10">
      <c r="A503" s="393">
        <v>20706</v>
      </c>
      <c r="B503" s="394">
        <f t="shared" si="135"/>
        <v>5</v>
      </c>
      <c r="C503" s="395" t="s">
        <v>404</v>
      </c>
      <c r="D503" s="396"/>
      <c r="E503" s="396"/>
      <c r="F503" s="396"/>
      <c r="G503" s="396"/>
      <c r="H503" s="397"/>
      <c r="I503" s="396"/>
      <c r="J503" s="397"/>
    </row>
    <row r="504" s="344" customFormat="1" ht="24" customHeight="1" spans="1:10">
      <c r="A504" s="398">
        <v>2070601</v>
      </c>
      <c r="B504" s="399">
        <f t="shared" si="135"/>
        <v>7</v>
      </c>
      <c r="C504" s="6" t="s">
        <v>405</v>
      </c>
      <c r="D504" s="400"/>
      <c r="E504" s="400"/>
      <c r="F504" s="400"/>
      <c r="G504" s="400"/>
      <c r="H504" s="401"/>
      <c r="I504" s="400"/>
      <c r="J504" s="401"/>
    </row>
    <row r="505" s="344" customFormat="1" ht="24" customHeight="1" spans="1:10">
      <c r="A505" s="398">
        <v>2070602</v>
      </c>
      <c r="B505" s="399">
        <f t="shared" si="135"/>
        <v>7</v>
      </c>
      <c r="C505" s="6" t="s">
        <v>406</v>
      </c>
      <c r="D505" s="400"/>
      <c r="E505" s="400"/>
      <c r="F505" s="400"/>
      <c r="G505" s="400"/>
      <c r="H505" s="401"/>
      <c r="I505" s="400"/>
      <c r="J505" s="401"/>
    </row>
    <row r="506" s="344" customFormat="1" ht="24" customHeight="1" spans="1:10">
      <c r="A506" s="398">
        <v>2070603</v>
      </c>
      <c r="B506" s="399">
        <f t="shared" si="135"/>
        <v>7</v>
      </c>
      <c r="C506" s="6" t="s">
        <v>407</v>
      </c>
      <c r="D506" s="400"/>
      <c r="E506" s="400"/>
      <c r="F506" s="400"/>
      <c r="G506" s="400"/>
      <c r="H506" s="401"/>
      <c r="I506" s="400"/>
      <c r="J506" s="401"/>
    </row>
    <row r="507" s="344" customFormat="1" ht="24" customHeight="1" spans="1:10">
      <c r="A507" s="398">
        <v>2070604</v>
      </c>
      <c r="B507" s="399">
        <f t="shared" si="135"/>
        <v>7</v>
      </c>
      <c r="C507" s="6" t="s">
        <v>408</v>
      </c>
      <c r="D507" s="400"/>
      <c r="E507" s="400"/>
      <c r="F507" s="400"/>
      <c r="G507" s="400"/>
      <c r="H507" s="401"/>
      <c r="I507" s="400"/>
      <c r="J507" s="401"/>
    </row>
    <row r="508" s="344" customFormat="1" ht="24" customHeight="1" spans="1:10">
      <c r="A508" s="398">
        <v>2070605</v>
      </c>
      <c r="B508" s="399">
        <f t="shared" si="135"/>
        <v>7</v>
      </c>
      <c r="C508" s="6" t="s">
        <v>409</v>
      </c>
      <c r="D508" s="400"/>
      <c r="E508" s="400"/>
      <c r="F508" s="400"/>
      <c r="G508" s="400"/>
      <c r="H508" s="401"/>
      <c r="I508" s="400"/>
      <c r="J508" s="401"/>
    </row>
    <row r="509" s="344" customFormat="1" ht="24" customHeight="1" spans="1:10">
      <c r="A509" s="398">
        <v>2070606</v>
      </c>
      <c r="B509" s="399">
        <f t="shared" si="135"/>
        <v>7</v>
      </c>
      <c r="C509" s="6" t="s">
        <v>410</v>
      </c>
      <c r="D509" s="400"/>
      <c r="E509" s="400"/>
      <c r="F509" s="400"/>
      <c r="G509" s="400"/>
      <c r="H509" s="401"/>
      <c r="I509" s="400"/>
      <c r="J509" s="401"/>
    </row>
    <row r="510" s="344" customFormat="1" ht="24" customHeight="1" spans="1:10">
      <c r="A510" s="398">
        <v>2070607</v>
      </c>
      <c r="B510" s="399">
        <f t="shared" si="135"/>
        <v>7</v>
      </c>
      <c r="C510" s="6" t="s">
        <v>411</v>
      </c>
      <c r="D510" s="400"/>
      <c r="E510" s="400"/>
      <c r="F510" s="400"/>
      <c r="G510" s="400"/>
      <c r="H510" s="401"/>
      <c r="I510" s="400"/>
      <c r="J510" s="401"/>
    </row>
    <row r="511" s="344" customFormat="1" ht="24" customHeight="1" spans="1:10">
      <c r="A511" s="398">
        <v>2070699</v>
      </c>
      <c r="B511" s="399">
        <f t="shared" si="135"/>
        <v>7</v>
      </c>
      <c r="C511" s="6" t="s">
        <v>412</v>
      </c>
      <c r="D511" s="400"/>
      <c r="E511" s="400"/>
      <c r="F511" s="400"/>
      <c r="G511" s="400"/>
      <c r="H511" s="401"/>
      <c r="I511" s="400"/>
      <c r="J511" s="401"/>
    </row>
    <row r="512" s="344" customFormat="1" ht="24" customHeight="1" spans="1:10">
      <c r="A512" s="393">
        <v>20708</v>
      </c>
      <c r="B512" s="394">
        <f t="shared" si="135"/>
        <v>5</v>
      </c>
      <c r="C512" s="395" t="s">
        <v>413</v>
      </c>
      <c r="D512" s="396">
        <f t="shared" ref="D512:G512" si="144">SUM(D513:D519)</f>
        <v>50000</v>
      </c>
      <c r="E512" s="396">
        <f t="shared" si="144"/>
        <v>0</v>
      </c>
      <c r="F512" s="396">
        <f t="shared" si="144"/>
        <v>50000</v>
      </c>
      <c r="G512" s="396">
        <f t="shared" si="144"/>
        <v>50000</v>
      </c>
      <c r="H512" s="397">
        <f>G512/F512</f>
        <v>1</v>
      </c>
      <c r="I512" s="396">
        <f>G512-D512</f>
        <v>0</v>
      </c>
      <c r="J512" s="397">
        <f>I512/D512</f>
        <v>0</v>
      </c>
    </row>
    <row r="513" s="344" customFormat="1" ht="24" customHeight="1" spans="1:10">
      <c r="A513" s="398">
        <v>2070801</v>
      </c>
      <c r="B513" s="399">
        <f t="shared" si="135"/>
        <v>7</v>
      </c>
      <c r="C513" s="6" t="s">
        <v>414</v>
      </c>
      <c r="D513" s="400"/>
      <c r="E513" s="400"/>
      <c r="F513" s="400"/>
      <c r="G513" s="400"/>
      <c r="H513" s="401"/>
      <c r="I513" s="400"/>
      <c r="J513" s="401"/>
    </row>
    <row r="514" s="344" customFormat="1" ht="24" customHeight="1" spans="1:10">
      <c r="A514" s="398">
        <v>2070802</v>
      </c>
      <c r="B514" s="399">
        <f t="shared" si="135"/>
        <v>7</v>
      </c>
      <c r="C514" s="6" t="s">
        <v>415</v>
      </c>
      <c r="D514" s="400"/>
      <c r="E514" s="400"/>
      <c r="F514" s="400"/>
      <c r="G514" s="400"/>
      <c r="H514" s="401"/>
      <c r="I514" s="400"/>
      <c r="J514" s="401"/>
    </row>
    <row r="515" s="344" customFormat="1" ht="24" customHeight="1" spans="1:10">
      <c r="A515" s="398">
        <v>2070803</v>
      </c>
      <c r="B515" s="399">
        <f t="shared" si="135"/>
        <v>7</v>
      </c>
      <c r="C515" s="6" t="s">
        <v>416</v>
      </c>
      <c r="D515" s="400"/>
      <c r="E515" s="400"/>
      <c r="F515" s="400"/>
      <c r="G515" s="400"/>
      <c r="H515" s="401"/>
      <c r="I515" s="400"/>
      <c r="J515" s="401"/>
    </row>
    <row r="516" s="344" customFormat="1" ht="24" customHeight="1" spans="1:10">
      <c r="A516" s="398">
        <v>2070806</v>
      </c>
      <c r="B516" s="399">
        <f t="shared" si="135"/>
        <v>7</v>
      </c>
      <c r="C516" s="6" t="s">
        <v>417</v>
      </c>
      <c r="D516" s="400"/>
      <c r="E516" s="400"/>
      <c r="F516" s="400"/>
      <c r="G516" s="400"/>
      <c r="H516" s="401"/>
      <c r="I516" s="400"/>
      <c r="J516" s="401"/>
    </row>
    <row r="517" s="344" customFormat="1" ht="24" customHeight="1" spans="1:10">
      <c r="A517" s="398">
        <v>2070807</v>
      </c>
      <c r="B517" s="399">
        <f t="shared" si="135"/>
        <v>7</v>
      </c>
      <c r="C517" s="6" t="s">
        <v>418</v>
      </c>
      <c r="D517" s="400"/>
      <c r="E517" s="400"/>
      <c r="F517" s="400"/>
      <c r="G517" s="400"/>
      <c r="H517" s="401"/>
      <c r="I517" s="400"/>
      <c r="J517" s="401"/>
    </row>
    <row r="518" s="344" customFormat="1" ht="24" customHeight="1" spans="1:10">
      <c r="A518" s="398">
        <v>2070808</v>
      </c>
      <c r="B518" s="399">
        <f t="shared" si="135"/>
        <v>7</v>
      </c>
      <c r="C518" s="6" t="s">
        <v>419</v>
      </c>
      <c r="D518" s="400"/>
      <c r="E518" s="400"/>
      <c r="F518" s="400"/>
      <c r="G518" s="400"/>
      <c r="H518" s="401"/>
      <c r="I518" s="400"/>
      <c r="J518" s="401"/>
    </row>
    <row r="519" s="344" customFormat="1" ht="24" customHeight="1" spans="1:10">
      <c r="A519" s="398">
        <v>2070899</v>
      </c>
      <c r="B519" s="399">
        <f t="shared" si="135"/>
        <v>7</v>
      </c>
      <c r="C519" s="6" t="s">
        <v>420</v>
      </c>
      <c r="D519" s="400">
        <v>50000</v>
      </c>
      <c r="E519" s="400"/>
      <c r="F519" s="400">
        <v>50000</v>
      </c>
      <c r="G519" s="400">
        <v>50000</v>
      </c>
      <c r="H519" s="401">
        <f t="shared" ref="H519:H521" si="145">G519/F519</f>
        <v>1</v>
      </c>
      <c r="I519" s="400">
        <f t="shared" ref="I519:I521" si="146">G519-D519</f>
        <v>0</v>
      </c>
      <c r="J519" s="401">
        <f t="shared" ref="J519:J521" si="147">I519/D519</f>
        <v>0</v>
      </c>
    </row>
    <row r="520" s="344" customFormat="1" ht="24" customHeight="1" spans="1:10">
      <c r="A520" s="393">
        <v>20799</v>
      </c>
      <c r="B520" s="394">
        <f t="shared" ref="B520:B583" si="148">LEN(A520)</f>
        <v>5</v>
      </c>
      <c r="C520" s="395" t="s">
        <v>421</v>
      </c>
      <c r="D520" s="396">
        <f t="shared" ref="D520:G520" si="149">SUM(D521:D523)</f>
        <v>958625.96</v>
      </c>
      <c r="E520" s="396">
        <f t="shared" si="149"/>
        <v>1106683.58</v>
      </c>
      <c r="F520" s="396">
        <f t="shared" si="149"/>
        <v>2439983.58</v>
      </c>
      <c r="G520" s="396">
        <f t="shared" si="149"/>
        <v>890904.32</v>
      </c>
      <c r="H520" s="397">
        <f t="shared" si="145"/>
        <v>0.365127178437816</v>
      </c>
      <c r="I520" s="396">
        <f t="shared" si="146"/>
        <v>-67721.64</v>
      </c>
      <c r="J520" s="397">
        <f t="shared" si="147"/>
        <v>-0.0706444878667797</v>
      </c>
    </row>
    <row r="521" s="344" customFormat="1" ht="24" customHeight="1" spans="1:10">
      <c r="A521" s="398">
        <v>2079902</v>
      </c>
      <c r="B521" s="399">
        <f t="shared" si="148"/>
        <v>7</v>
      </c>
      <c r="C521" s="6" t="s">
        <v>422</v>
      </c>
      <c r="D521" s="400">
        <v>7370</v>
      </c>
      <c r="E521" s="400">
        <v>500</v>
      </c>
      <c r="F521" s="400">
        <v>220000</v>
      </c>
      <c r="G521" s="400">
        <v>219500</v>
      </c>
      <c r="H521" s="401">
        <f t="shared" si="145"/>
        <v>0.997727272727273</v>
      </c>
      <c r="I521" s="400">
        <f t="shared" si="146"/>
        <v>212130</v>
      </c>
      <c r="J521" s="401">
        <f t="shared" si="147"/>
        <v>28.7829036635007</v>
      </c>
    </row>
    <row r="522" s="344" customFormat="1" ht="24" customHeight="1" spans="1:10">
      <c r="A522" s="398">
        <v>2079903</v>
      </c>
      <c r="B522" s="399">
        <f t="shared" si="148"/>
        <v>7</v>
      </c>
      <c r="C522" s="6" t="s">
        <v>423</v>
      </c>
      <c r="D522" s="400"/>
      <c r="E522" s="400"/>
      <c r="F522" s="400"/>
      <c r="G522" s="400"/>
      <c r="H522" s="401"/>
      <c r="I522" s="400"/>
      <c r="J522" s="401"/>
    </row>
    <row r="523" s="344" customFormat="1" ht="24" customHeight="1" spans="1:10">
      <c r="A523" s="398">
        <v>2079999</v>
      </c>
      <c r="B523" s="399">
        <f t="shared" si="148"/>
        <v>7</v>
      </c>
      <c r="C523" s="6" t="s">
        <v>424</v>
      </c>
      <c r="D523" s="400">
        <v>951255.96</v>
      </c>
      <c r="E523" s="400">
        <v>1106183.58</v>
      </c>
      <c r="F523" s="400">
        <v>2219983.58</v>
      </c>
      <c r="G523" s="400">
        <v>671404.32</v>
      </c>
      <c r="H523" s="401">
        <f t="shared" ref="H523:H527" si="150">G523/F523</f>
        <v>0.30243661531947</v>
      </c>
      <c r="I523" s="400">
        <f t="shared" ref="I523:I527" si="151">G523-D523</f>
        <v>-279851.64</v>
      </c>
      <c r="J523" s="401">
        <f t="shared" ref="J523:J527" si="152">I523/D523</f>
        <v>-0.294191733631819</v>
      </c>
    </row>
    <row r="524" s="344" customFormat="1" ht="24" customHeight="1" spans="1:10">
      <c r="A524" s="387">
        <v>208</v>
      </c>
      <c r="B524" s="388">
        <f t="shared" si="148"/>
        <v>3</v>
      </c>
      <c r="C524" s="420" t="s">
        <v>425</v>
      </c>
      <c r="D524" s="421">
        <f t="shared" ref="D524:G524" si="153">D525+D544+D552+D554+D563+D567+D577+D586+D593+D601+D610+D615+D618+D621+D624+D627+D630+D634+D638+D646+D649</f>
        <v>435895841.08</v>
      </c>
      <c r="E524" s="421">
        <f t="shared" si="153"/>
        <v>685038206.5</v>
      </c>
      <c r="F524" s="421">
        <f t="shared" si="153"/>
        <v>741820246.21</v>
      </c>
      <c r="G524" s="421">
        <f t="shared" si="153"/>
        <v>676293844.81</v>
      </c>
      <c r="H524" s="392">
        <f t="shared" si="150"/>
        <v>0.911668087067214</v>
      </c>
      <c r="I524" s="421">
        <f t="shared" si="151"/>
        <v>240398003.73</v>
      </c>
      <c r="J524" s="392">
        <f t="shared" si="152"/>
        <v>0.551503320459256</v>
      </c>
    </row>
    <row r="525" s="344" customFormat="1" ht="24" customHeight="1" spans="1:10">
      <c r="A525" s="393">
        <v>20801</v>
      </c>
      <c r="B525" s="394">
        <f t="shared" si="148"/>
        <v>5</v>
      </c>
      <c r="C525" s="395" t="s">
        <v>426</v>
      </c>
      <c r="D525" s="396">
        <f t="shared" ref="D525:G525" si="154">SUM(D526:D543)</f>
        <v>13623716.57</v>
      </c>
      <c r="E525" s="396">
        <f t="shared" si="154"/>
        <v>10175020.3</v>
      </c>
      <c r="F525" s="396">
        <f t="shared" si="154"/>
        <v>12637850.75</v>
      </c>
      <c r="G525" s="396">
        <f t="shared" si="154"/>
        <v>13292406.1</v>
      </c>
      <c r="H525" s="397">
        <f t="shared" si="150"/>
        <v>1.05179324894306</v>
      </c>
      <c r="I525" s="396">
        <f t="shared" si="151"/>
        <v>-331310.470000001</v>
      </c>
      <c r="J525" s="397">
        <f t="shared" si="152"/>
        <v>-0.0243186555076726</v>
      </c>
    </row>
    <row r="526" s="344" customFormat="1" ht="24" customHeight="1" spans="1:10">
      <c r="A526" s="398">
        <v>2080101</v>
      </c>
      <c r="B526" s="399">
        <f t="shared" si="148"/>
        <v>7</v>
      </c>
      <c r="C526" s="6" t="s">
        <v>57</v>
      </c>
      <c r="D526" s="400">
        <v>931528.37</v>
      </c>
      <c r="E526" s="400">
        <v>580158.51</v>
      </c>
      <c r="F526" s="400">
        <v>663664.51</v>
      </c>
      <c r="G526" s="400">
        <v>773694.64</v>
      </c>
      <c r="H526" s="401">
        <f t="shared" si="150"/>
        <v>1.16579179441131</v>
      </c>
      <c r="I526" s="400">
        <f t="shared" si="151"/>
        <v>-157833.73</v>
      </c>
      <c r="J526" s="401">
        <f t="shared" si="152"/>
        <v>-0.169435236846302</v>
      </c>
    </row>
    <row r="527" s="344" customFormat="1" ht="24" customHeight="1" spans="1:10">
      <c r="A527" s="398">
        <v>2080102</v>
      </c>
      <c r="B527" s="399">
        <f t="shared" si="148"/>
        <v>7</v>
      </c>
      <c r="C527" s="6" t="s">
        <v>58</v>
      </c>
      <c r="D527" s="400">
        <v>2435160.16</v>
      </c>
      <c r="E527" s="400"/>
      <c r="F527" s="400">
        <v>735290.9</v>
      </c>
      <c r="G527" s="400">
        <v>907950.3</v>
      </c>
      <c r="H527" s="401">
        <f t="shared" si="150"/>
        <v>1.23481781156274</v>
      </c>
      <c r="I527" s="400">
        <f t="shared" si="151"/>
        <v>-1527209.86</v>
      </c>
      <c r="J527" s="401">
        <f t="shared" si="152"/>
        <v>-0.627149657376129</v>
      </c>
    </row>
    <row r="528" s="344" customFormat="1" ht="24" customHeight="1" spans="1:10">
      <c r="A528" s="398">
        <v>2080103</v>
      </c>
      <c r="B528" s="399">
        <f t="shared" si="148"/>
        <v>7</v>
      </c>
      <c r="C528" s="6" t="s">
        <v>59</v>
      </c>
      <c r="D528" s="400"/>
      <c r="E528" s="400"/>
      <c r="F528" s="400"/>
      <c r="G528" s="400"/>
      <c r="H528" s="401"/>
      <c r="I528" s="400"/>
      <c r="J528" s="401"/>
    </row>
    <row r="529" s="344" customFormat="1" ht="24" customHeight="1" spans="1:10">
      <c r="A529" s="398">
        <v>2080104</v>
      </c>
      <c r="B529" s="399">
        <f t="shared" si="148"/>
        <v>7</v>
      </c>
      <c r="C529" s="6" t="s">
        <v>427</v>
      </c>
      <c r="D529" s="400">
        <v>1626312.73</v>
      </c>
      <c r="E529" s="400">
        <v>1877890.33</v>
      </c>
      <c r="F529" s="400">
        <v>1759873.67</v>
      </c>
      <c r="G529" s="400">
        <v>2223985.3</v>
      </c>
      <c r="H529" s="401">
        <f t="shared" ref="H529:H531" si="155">G529/F529</f>
        <v>1.26371871908283</v>
      </c>
      <c r="I529" s="400">
        <f t="shared" ref="I529:I531" si="156">G529-D529</f>
        <v>597672.57</v>
      </c>
      <c r="J529" s="401">
        <f t="shared" ref="J529:J531" si="157">I529/D529</f>
        <v>0.367501624364706</v>
      </c>
    </row>
    <row r="530" s="344" customFormat="1" ht="24" customHeight="1" spans="1:10">
      <c r="A530" s="398">
        <v>2080105</v>
      </c>
      <c r="B530" s="399">
        <f t="shared" si="148"/>
        <v>7</v>
      </c>
      <c r="C530" s="6" t="s">
        <v>428</v>
      </c>
      <c r="D530" s="400">
        <v>2807008.34</v>
      </c>
      <c r="E530" s="400">
        <v>3665617.78</v>
      </c>
      <c r="F530" s="400">
        <v>2782946.6</v>
      </c>
      <c r="G530" s="400">
        <v>3433974.36</v>
      </c>
      <c r="H530" s="401">
        <f t="shared" si="155"/>
        <v>1.2339346935367</v>
      </c>
      <c r="I530" s="400">
        <f t="shared" si="156"/>
        <v>626966.02</v>
      </c>
      <c r="J530" s="401">
        <f t="shared" si="157"/>
        <v>0.223357376985919</v>
      </c>
    </row>
    <row r="531" s="344" customFormat="1" ht="24" customHeight="1" spans="1:10">
      <c r="A531" s="398">
        <v>2080106</v>
      </c>
      <c r="B531" s="399">
        <f t="shared" si="148"/>
        <v>7</v>
      </c>
      <c r="C531" s="6" t="s">
        <v>429</v>
      </c>
      <c r="D531" s="400">
        <v>6607</v>
      </c>
      <c r="E531" s="400"/>
      <c r="F531" s="400">
        <v>193009</v>
      </c>
      <c r="G531" s="400">
        <v>125995.7</v>
      </c>
      <c r="H531" s="401">
        <f t="shared" si="155"/>
        <v>0.652797019828091</v>
      </c>
      <c r="I531" s="400">
        <f t="shared" si="156"/>
        <v>119388.7</v>
      </c>
      <c r="J531" s="401">
        <f t="shared" si="157"/>
        <v>18.070031784471</v>
      </c>
    </row>
    <row r="532" s="344" customFormat="1" ht="24" customHeight="1" spans="1:10">
      <c r="A532" s="398">
        <v>2080107</v>
      </c>
      <c r="B532" s="399">
        <f t="shared" si="148"/>
        <v>7</v>
      </c>
      <c r="C532" s="6" t="s">
        <v>430</v>
      </c>
      <c r="D532" s="400"/>
      <c r="E532" s="400"/>
      <c r="F532" s="400"/>
      <c r="G532" s="400"/>
      <c r="H532" s="401"/>
      <c r="I532" s="400"/>
      <c r="J532" s="401"/>
    </row>
    <row r="533" s="344" customFormat="1" ht="24" customHeight="1" spans="1:10">
      <c r="A533" s="398">
        <v>2080108</v>
      </c>
      <c r="B533" s="399">
        <f t="shared" si="148"/>
        <v>7</v>
      </c>
      <c r="C533" s="6" t="s">
        <v>98</v>
      </c>
      <c r="D533" s="400"/>
      <c r="E533" s="400"/>
      <c r="F533" s="400"/>
      <c r="G533" s="400"/>
      <c r="H533" s="401"/>
      <c r="I533" s="400"/>
      <c r="J533" s="401"/>
    </row>
    <row r="534" s="344" customFormat="1" ht="24" customHeight="1" spans="1:10">
      <c r="A534" s="398">
        <v>2080109</v>
      </c>
      <c r="B534" s="399">
        <f t="shared" si="148"/>
        <v>7</v>
      </c>
      <c r="C534" s="6" t="s">
        <v>431</v>
      </c>
      <c r="D534" s="400"/>
      <c r="E534" s="400"/>
      <c r="F534" s="400"/>
      <c r="G534" s="400"/>
      <c r="H534" s="401"/>
      <c r="I534" s="400"/>
      <c r="J534" s="401"/>
    </row>
    <row r="535" s="344" customFormat="1" ht="24" customHeight="1" spans="1:10">
      <c r="A535" s="398">
        <v>2080110</v>
      </c>
      <c r="B535" s="399">
        <f t="shared" si="148"/>
        <v>7</v>
      </c>
      <c r="C535" s="6" t="s">
        <v>432</v>
      </c>
      <c r="D535" s="400"/>
      <c r="E535" s="400"/>
      <c r="F535" s="400"/>
      <c r="G535" s="400"/>
      <c r="H535" s="401"/>
      <c r="I535" s="400"/>
      <c r="J535" s="401"/>
    </row>
    <row r="536" s="344" customFormat="1" ht="24" customHeight="1" spans="1:10">
      <c r="A536" s="398">
        <v>2080111</v>
      </c>
      <c r="B536" s="399">
        <f t="shared" si="148"/>
        <v>7</v>
      </c>
      <c r="C536" s="6" t="s">
        <v>433</v>
      </c>
      <c r="D536" s="400"/>
      <c r="E536" s="400"/>
      <c r="F536" s="400"/>
      <c r="G536" s="400"/>
      <c r="H536" s="401"/>
      <c r="I536" s="400"/>
      <c r="J536" s="401"/>
    </row>
    <row r="537" s="344" customFormat="1" ht="24" customHeight="1" spans="1:10">
      <c r="A537" s="398">
        <v>2080112</v>
      </c>
      <c r="B537" s="399">
        <f t="shared" si="148"/>
        <v>7</v>
      </c>
      <c r="C537" s="6" t="s">
        <v>434</v>
      </c>
      <c r="D537" s="400"/>
      <c r="E537" s="400"/>
      <c r="F537" s="400"/>
      <c r="G537" s="400"/>
      <c r="H537" s="401"/>
      <c r="I537" s="400"/>
      <c r="J537" s="401"/>
    </row>
    <row r="538" s="344" customFormat="1" ht="24" customHeight="1" spans="1:10">
      <c r="A538" s="398">
        <v>2080113</v>
      </c>
      <c r="B538" s="399">
        <f t="shared" si="148"/>
        <v>7</v>
      </c>
      <c r="C538" s="6" t="s">
        <v>435</v>
      </c>
      <c r="D538" s="400"/>
      <c r="E538" s="400"/>
      <c r="F538" s="400"/>
      <c r="G538" s="400"/>
      <c r="H538" s="401"/>
      <c r="I538" s="400"/>
      <c r="J538" s="401"/>
    </row>
    <row r="539" s="344" customFormat="1" ht="24" customHeight="1" spans="1:10">
      <c r="A539" s="398">
        <v>2080114</v>
      </c>
      <c r="B539" s="399">
        <f t="shared" si="148"/>
        <v>7</v>
      </c>
      <c r="C539" s="6" t="s">
        <v>436</v>
      </c>
      <c r="D539" s="400"/>
      <c r="E539" s="400"/>
      <c r="F539" s="400"/>
      <c r="G539" s="400"/>
      <c r="H539" s="401"/>
      <c r="I539" s="400"/>
      <c r="J539" s="401"/>
    </row>
    <row r="540" s="344" customFormat="1" ht="24" customHeight="1" spans="1:10">
      <c r="A540" s="398">
        <v>2080115</v>
      </c>
      <c r="B540" s="399">
        <f t="shared" si="148"/>
        <v>7</v>
      </c>
      <c r="C540" s="6" t="s">
        <v>437</v>
      </c>
      <c r="D540" s="400"/>
      <c r="E540" s="400"/>
      <c r="F540" s="400"/>
      <c r="G540" s="400"/>
      <c r="H540" s="401"/>
      <c r="I540" s="400"/>
      <c r="J540" s="401"/>
    </row>
    <row r="541" s="344" customFormat="1" ht="24" customHeight="1" spans="1:10">
      <c r="A541" s="398">
        <v>2080116</v>
      </c>
      <c r="B541" s="399">
        <f t="shared" si="148"/>
        <v>7</v>
      </c>
      <c r="C541" s="6" t="s">
        <v>438</v>
      </c>
      <c r="D541" s="400"/>
      <c r="E541" s="400"/>
      <c r="F541" s="400"/>
      <c r="G541" s="400"/>
      <c r="H541" s="401"/>
      <c r="I541" s="400"/>
      <c r="J541" s="401"/>
    </row>
    <row r="542" s="344" customFormat="1" ht="24" customHeight="1" spans="1:10">
      <c r="A542" s="398">
        <v>2080150</v>
      </c>
      <c r="B542" s="399">
        <f t="shared" si="148"/>
        <v>7</v>
      </c>
      <c r="C542" s="6" t="s">
        <v>66</v>
      </c>
      <c r="D542" s="400">
        <v>25565</v>
      </c>
      <c r="E542" s="400">
        <v>3407139.84</v>
      </c>
      <c r="F542" s="400">
        <v>3577067.96</v>
      </c>
      <c r="G542" s="400">
        <v>2876638.23</v>
      </c>
      <c r="H542" s="401">
        <f t="shared" ref="H542:H546" si="158">G542/F542</f>
        <v>0.804188867018339</v>
      </c>
      <c r="I542" s="400">
        <f t="shared" ref="I542:I546" si="159">G542-D542</f>
        <v>2851073.23</v>
      </c>
      <c r="J542" s="401">
        <f t="shared" ref="J542:J546" si="160">I542/D542</f>
        <v>111.522520242519</v>
      </c>
    </row>
    <row r="543" s="344" customFormat="1" ht="24" customHeight="1" spans="1:10">
      <c r="A543" s="398">
        <v>2080199</v>
      </c>
      <c r="B543" s="399">
        <f t="shared" si="148"/>
        <v>7</v>
      </c>
      <c r="C543" s="6" t="s">
        <v>439</v>
      </c>
      <c r="D543" s="400">
        <v>5791534.97</v>
      </c>
      <c r="E543" s="400">
        <v>644213.84</v>
      </c>
      <c r="F543" s="400">
        <v>2925998.11</v>
      </c>
      <c r="G543" s="400">
        <v>2950167.57</v>
      </c>
      <c r="H543" s="401">
        <f t="shared" si="158"/>
        <v>1.00826024457001</v>
      </c>
      <c r="I543" s="400">
        <f t="shared" si="159"/>
        <v>-2841367.4</v>
      </c>
      <c r="J543" s="401">
        <f t="shared" si="160"/>
        <v>-0.490606965980212</v>
      </c>
    </row>
    <row r="544" s="344" customFormat="1" ht="24" customHeight="1" spans="1:10">
      <c r="A544" s="393">
        <v>20802</v>
      </c>
      <c r="B544" s="394">
        <f t="shared" si="148"/>
        <v>5</v>
      </c>
      <c r="C544" s="395" t="s">
        <v>440</v>
      </c>
      <c r="D544" s="396">
        <f t="shared" ref="D544:G544" si="161">SUM(D545:D552)</f>
        <v>23698859.36</v>
      </c>
      <c r="E544" s="396">
        <f t="shared" si="161"/>
        <v>38457381.59</v>
      </c>
      <c r="F544" s="396">
        <f t="shared" si="161"/>
        <v>44616466.18</v>
      </c>
      <c r="G544" s="396">
        <f t="shared" si="161"/>
        <v>96878805.16</v>
      </c>
      <c r="H544" s="397">
        <f t="shared" si="158"/>
        <v>2.17136885671657</v>
      </c>
      <c r="I544" s="396">
        <f t="shared" si="159"/>
        <v>73179945.8</v>
      </c>
      <c r="J544" s="397">
        <f t="shared" si="160"/>
        <v>3.0879100419287</v>
      </c>
    </row>
    <row r="545" s="344" customFormat="1" ht="24" customHeight="1" spans="1:10">
      <c r="A545" s="398">
        <v>2080201</v>
      </c>
      <c r="B545" s="399">
        <f t="shared" si="148"/>
        <v>7</v>
      </c>
      <c r="C545" s="6" t="s">
        <v>57</v>
      </c>
      <c r="D545" s="400">
        <v>827625.9</v>
      </c>
      <c r="E545" s="400">
        <v>861220.42</v>
      </c>
      <c r="F545" s="400">
        <v>1108352.54</v>
      </c>
      <c r="G545" s="400">
        <v>1163115.7</v>
      </c>
      <c r="H545" s="401">
        <f t="shared" si="158"/>
        <v>1.04940951369137</v>
      </c>
      <c r="I545" s="400">
        <f t="shared" si="159"/>
        <v>335489.8</v>
      </c>
      <c r="J545" s="401">
        <f t="shared" si="160"/>
        <v>0.405364066059315</v>
      </c>
    </row>
    <row r="546" s="344" customFormat="1" ht="24" customHeight="1" spans="1:10">
      <c r="A546" s="398">
        <v>2080202</v>
      </c>
      <c r="B546" s="399">
        <f t="shared" si="148"/>
        <v>7</v>
      </c>
      <c r="C546" s="6" t="s">
        <v>58</v>
      </c>
      <c r="D546" s="400">
        <v>2081354.92</v>
      </c>
      <c r="E546" s="400">
        <v>1781398.82</v>
      </c>
      <c r="F546" s="400">
        <v>2140466</v>
      </c>
      <c r="G546" s="400">
        <v>871634</v>
      </c>
      <c r="H546" s="401">
        <f t="shared" si="158"/>
        <v>0.407216933135121</v>
      </c>
      <c r="I546" s="400">
        <f t="shared" si="159"/>
        <v>-1209720.92</v>
      </c>
      <c r="J546" s="401">
        <f t="shared" si="160"/>
        <v>-0.58121798852067</v>
      </c>
    </row>
    <row r="547" s="344" customFormat="1" ht="24" customHeight="1" spans="1:10">
      <c r="A547" s="398">
        <v>2080203</v>
      </c>
      <c r="B547" s="399">
        <f t="shared" si="148"/>
        <v>7</v>
      </c>
      <c r="C547" s="6" t="s">
        <v>59</v>
      </c>
      <c r="D547" s="400"/>
      <c r="E547" s="400"/>
      <c r="F547" s="400"/>
      <c r="G547" s="400"/>
      <c r="H547" s="401"/>
      <c r="I547" s="400"/>
      <c r="J547" s="401"/>
    </row>
    <row r="548" s="344" customFormat="1" ht="24" customHeight="1" spans="1:10">
      <c r="A548" s="398">
        <v>2080206</v>
      </c>
      <c r="B548" s="399">
        <f t="shared" si="148"/>
        <v>7</v>
      </c>
      <c r="C548" s="6" t="s">
        <v>441</v>
      </c>
      <c r="D548" s="400">
        <v>825</v>
      </c>
      <c r="E548" s="400"/>
      <c r="F548" s="400">
        <v>60550</v>
      </c>
      <c r="G548" s="400">
        <v>47800</v>
      </c>
      <c r="H548" s="401">
        <f>G550/F550</f>
        <v>2.399266957052</v>
      </c>
      <c r="I548" s="400">
        <f t="shared" ref="I548:I551" si="162">G548-D548</f>
        <v>46975</v>
      </c>
      <c r="J548" s="401">
        <f t="shared" ref="J548:J551" si="163">I548/D548</f>
        <v>56.9393939393939</v>
      </c>
    </row>
    <row r="549" s="344" customFormat="1" ht="24" customHeight="1" spans="1:10">
      <c r="A549" s="398">
        <v>2080207</v>
      </c>
      <c r="B549" s="399">
        <f t="shared" si="148"/>
        <v>7</v>
      </c>
      <c r="C549" s="6" t="s">
        <v>442</v>
      </c>
      <c r="D549" s="400">
        <v>4500</v>
      </c>
      <c r="E549" s="400"/>
      <c r="F549" s="400"/>
      <c r="G549" s="400"/>
      <c r="H549" s="401">
        <f>G551/F551</f>
        <v>0.546121532963694</v>
      </c>
      <c r="I549" s="400">
        <f t="shared" si="162"/>
        <v>-4500</v>
      </c>
      <c r="J549" s="401">
        <f t="shared" si="163"/>
        <v>-1</v>
      </c>
    </row>
    <row r="550" s="344" customFormat="1" ht="24" customHeight="1" spans="1:10">
      <c r="A550" s="398">
        <v>2080208</v>
      </c>
      <c r="B550" s="399">
        <f t="shared" si="148"/>
        <v>7</v>
      </c>
      <c r="C550" s="6" t="s">
        <v>443</v>
      </c>
      <c r="D550" s="400">
        <v>19055019.82</v>
      </c>
      <c r="E550" s="400">
        <v>34889934.11</v>
      </c>
      <c r="F550" s="400">
        <v>38981052.99</v>
      </c>
      <c r="G550" s="400">
        <v>93525952.39</v>
      </c>
      <c r="H550" s="401">
        <f t="shared" ref="H550:H557" si="164">G550/F550</f>
        <v>2.399266957052</v>
      </c>
      <c r="I550" s="400">
        <f t="shared" si="162"/>
        <v>74470932.57</v>
      </c>
      <c r="J550" s="401">
        <f t="shared" si="163"/>
        <v>3.90820546362465</v>
      </c>
    </row>
    <row r="551" s="344" customFormat="1" ht="24" customHeight="1" spans="1:10">
      <c r="A551" s="398">
        <v>2080299</v>
      </c>
      <c r="B551" s="399">
        <f t="shared" si="148"/>
        <v>7</v>
      </c>
      <c r="C551" s="6" t="s">
        <v>444</v>
      </c>
      <c r="D551" s="400">
        <v>1729533.72</v>
      </c>
      <c r="E551" s="400">
        <v>924828.24</v>
      </c>
      <c r="F551" s="400">
        <v>2326044.65</v>
      </c>
      <c r="G551" s="400">
        <v>1270303.07</v>
      </c>
      <c r="H551" s="401">
        <f t="shared" si="164"/>
        <v>0.546121532963694</v>
      </c>
      <c r="I551" s="400">
        <f t="shared" si="162"/>
        <v>-459230.65</v>
      </c>
      <c r="J551" s="401">
        <f t="shared" si="163"/>
        <v>-0.265522808078006</v>
      </c>
    </row>
    <row r="552" s="344" customFormat="1" ht="24" customHeight="1" spans="1:10">
      <c r="A552" s="393">
        <v>20804</v>
      </c>
      <c r="B552" s="394">
        <f t="shared" si="148"/>
        <v>5</v>
      </c>
      <c r="C552" s="395" t="s">
        <v>445</v>
      </c>
      <c r="D552" s="396"/>
      <c r="E552" s="396"/>
      <c r="F552" s="396"/>
      <c r="G552" s="396"/>
      <c r="H552" s="397"/>
      <c r="I552" s="396"/>
      <c r="J552" s="397"/>
    </row>
    <row r="553" s="344" customFormat="1" ht="24" customHeight="1" spans="1:10">
      <c r="A553" s="398">
        <v>2080402</v>
      </c>
      <c r="B553" s="399">
        <f t="shared" si="148"/>
        <v>7</v>
      </c>
      <c r="C553" s="6" t="s">
        <v>446</v>
      </c>
      <c r="D553" s="400"/>
      <c r="E553" s="400"/>
      <c r="F553" s="400"/>
      <c r="G553" s="400"/>
      <c r="H553" s="401"/>
      <c r="I553" s="400"/>
      <c r="J553" s="401"/>
    </row>
    <row r="554" s="344" customFormat="1" ht="24" customHeight="1" spans="1:10">
      <c r="A554" s="393">
        <v>20805</v>
      </c>
      <c r="B554" s="394">
        <f t="shared" si="148"/>
        <v>5</v>
      </c>
      <c r="C554" s="395" t="s">
        <v>447</v>
      </c>
      <c r="D554" s="396">
        <f t="shared" ref="D554:G554" si="165">SUM(D555:D562)</f>
        <v>263718839.66</v>
      </c>
      <c r="E554" s="396">
        <f t="shared" si="165"/>
        <v>330299336.14</v>
      </c>
      <c r="F554" s="396">
        <f t="shared" si="165"/>
        <v>364524874.91</v>
      </c>
      <c r="G554" s="396">
        <f t="shared" si="165"/>
        <v>355388245.15</v>
      </c>
      <c r="H554" s="397">
        <f t="shared" si="164"/>
        <v>0.974935510883158</v>
      </c>
      <c r="I554" s="396">
        <f t="shared" ref="I554:I563" si="166">G554-D554</f>
        <v>91669405.49</v>
      </c>
      <c r="J554" s="397">
        <f t="shared" ref="J554:J562" si="167">I554/D554</f>
        <v>0.347602793976285</v>
      </c>
    </row>
    <row r="555" s="344" customFormat="1" ht="24" customHeight="1" spans="1:10">
      <c r="A555" s="398">
        <v>2080501</v>
      </c>
      <c r="B555" s="399">
        <f t="shared" si="148"/>
        <v>7</v>
      </c>
      <c r="C555" s="6" t="s">
        <v>448</v>
      </c>
      <c r="D555" s="400">
        <v>6971806.82</v>
      </c>
      <c r="E555" s="400">
        <v>3845460.33</v>
      </c>
      <c r="F555" s="400">
        <v>3901348.43</v>
      </c>
      <c r="G555" s="400">
        <v>7779793.56</v>
      </c>
      <c r="H555" s="401">
        <f t="shared" si="164"/>
        <v>1.99412938874573</v>
      </c>
      <c r="I555" s="400">
        <f t="shared" si="166"/>
        <v>807986.739999999</v>
      </c>
      <c r="J555" s="401">
        <f t="shared" si="167"/>
        <v>0.115893449268005</v>
      </c>
    </row>
    <row r="556" s="344" customFormat="1" ht="24" customHeight="1" spans="1:10">
      <c r="A556" s="398">
        <v>2080502</v>
      </c>
      <c r="B556" s="399">
        <f t="shared" si="148"/>
        <v>7</v>
      </c>
      <c r="C556" s="6" t="s">
        <v>449</v>
      </c>
      <c r="D556" s="400">
        <v>37857687.56</v>
      </c>
      <c r="E556" s="400">
        <v>12717833.12</v>
      </c>
      <c r="F556" s="400">
        <v>5911730.24</v>
      </c>
      <c r="G556" s="400">
        <v>50700618.14</v>
      </c>
      <c r="H556" s="401">
        <f t="shared" si="164"/>
        <v>8.57627396408399</v>
      </c>
      <c r="I556" s="400">
        <f t="shared" si="166"/>
        <v>12842930.58</v>
      </c>
      <c r="J556" s="401">
        <f t="shared" si="167"/>
        <v>0.339242341721096</v>
      </c>
    </row>
    <row r="557" s="344" customFormat="1" ht="24" customHeight="1" spans="1:10">
      <c r="A557" s="398">
        <v>2080503</v>
      </c>
      <c r="B557" s="399">
        <f t="shared" si="148"/>
        <v>7</v>
      </c>
      <c r="C557" s="6" t="s">
        <v>450</v>
      </c>
      <c r="D557" s="400">
        <v>1112081.59</v>
      </c>
      <c r="E557" s="400">
        <v>734905.36</v>
      </c>
      <c r="F557" s="400">
        <v>1013965.36</v>
      </c>
      <c r="G557" s="400">
        <v>918562.44</v>
      </c>
      <c r="H557" s="401">
        <f t="shared" si="164"/>
        <v>0.905911065837594</v>
      </c>
      <c r="I557" s="400">
        <f t="shared" si="166"/>
        <v>-193519.15</v>
      </c>
      <c r="J557" s="401">
        <f t="shared" si="167"/>
        <v>-0.174015244690815</v>
      </c>
    </row>
    <row r="558" s="344" customFormat="1" ht="24" customHeight="1" spans="1:10">
      <c r="A558" s="398">
        <v>2080505</v>
      </c>
      <c r="B558" s="399">
        <f t="shared" si="148"/>
        <v>7</v>
      </c>
      <c r="C558" s="6" t="s">
        <v>451</v>
      </c>
      <c r="D558" s="400">
        <v>91444820.89</v>
      </c>
      <c r="E558" s="400">
        <v>105450058.49</v>
      </c>
      <c r="F558" s="400">
        <v>106843624.12</v>
      </c>
      <c r="G558" s="400">
        <v>94066998.36</v>
      </c>
      <c r="H558" s="401">
        <f>G559/F558</f>
        <v>1.13525306773355</v>
      </c>
      <c r="I558" s="400">
        <f t="shared" si="166"/>
        <v>2622177.47</v>
      </c>
      <c r="J558" s="401">
        <f t="shared" si="167"/>
        <v>0.0286749697192173</v>
      </c>
    </row>
    <row r="559" s="344" customFormat="1" ht="24" customHeight="1" spans="1:10">
      <c r="A559" s="398">
        <v>2080506</v>
      </c>
      <c r="B559" s="399">
        <f t="shared" si="148"/>
        <v>7</v>
      </c>
      <c r="C559" s="6" t="s">
        <v>452</v>
      </c>
      <c r="D559" s="400">
        <v>42626951.79</v>
      </c>
      <c r="E559" s="400">
        <v>106251925.33</v>
      </c>
      <c r="F559" s="400">
        <v>145492371.25</v>
      </c>
      <c r="G559" s="400">
        <v>121294552.05</v>
      </c>
      <c r="H559" s="401">
        <f>G560/F559</f>
        <v>0.550499698450684</v>
      </c>
      <c r="I559" s="400">
        <f t="shared" si="166"/>
        <v>78667600.26</v>
      </c>
      <c r="J559" s="401">
        <f t="shared" si="167"/>
        <v>1.8454896950538</v>
      </c>
    </row>
    <row r="560" s="344" customFormat="1" ht="24" customHeight="1" spans="1:10">
      <c r="A560" s="398">
        <v>2080507</v>
      </c>
      <c r="B560" s="399">
        <f t="shared" si="148"/>
        <v>7</v>
      </c>
      <c r="C560" s="6" t="s">
        <v>453</v>
      </c>
      <c r="D560" s="400">
        <v>83205783.79</v>
      </c>
      <c r="E560" s="400">
        <v>100794216.21</v>
      </c>
      <c r="F560" s="400">
        <v>100794216.21</v>
      </c>
      <c r="G560" s="400">
        <v>80093506.5</v>
      </c>
      <c r="H560" s="401">
        <f t="shared" ref="H560:H562" si="168">G562/F560</f>
        <v>0.00529657176844076</v>
      </c>
      <c r="I560" s="400">
        <f t="shared" si="166"/>
        <v>-3112277.29000001</v>
      </c>
      <c r="J560" s="401">
        <f t="shared" si="167"/>
        <v>-0.0374045787232167</v>
      </c>
    </row>
    <row r="561" s="344" customFormat="1" ht="24" customHeight="1" spans="1:10">
      <c r="A561" s="398">
        <v>2080508</v>
      </c>
      <c r="B561" s="399">
        <f t="shared" si="148"/>
        <v>7</v>
      </c>
      <c r="C561" s="6" t="s">
        <v>454</v>
      </c>
      <c r="D561" s="400">
        <v>58258.32</v>
      </c>
      <c r="E561" s="400">
        <v>350.3</v>
      </c>
      <c r="F561" s="400">
        <v>350.3</v>
      </c>
      <c r="G561" s="400">
        <v>350.3</v>
      </c>
      <c r="H561" s="401">
        <f t="shared" si="168"/>
        <v>0</v>
      </c>
      <c r="I561" s="400">
        <f t="shared" si="166"/>
        <v>-57908.02</v>
      </c>
      <c r="J561" s="401">
        <f t="shared" si="167"/>
        <v>-0.993987124929109</v>
      </c>
    </row>
    <row r="562" s="344" customFormat="1" ht="24" customHeight="1" spans="1:10">
      <c r="A562" s="398">
        <v>2080599</v>
      </c>
      <c r="B562" s="399">
        <f t="shared" si="148"/>
        <v>7</v>
      </c>
      <c r="C562" s="6" t="s">
        <v>455</v>
      </c>
      <c r="D562" s="400">
        <v>441448.9</v>
      </c>
      <c r="E562" s="400">
        <v>504587</v>
      </c>
      <c r="F562" s="400">
        <v>567269</v>
      </c>
      <c r="G562" s="400">
        <v>533863.8</v>
      </c>
      <c r="H562" s="401">
        <f t="shared" si="168"/>
        <v>0</v>
      </c>
      <c r="I562" s="400">
        <f t="shared" si="166"/>
        <v>92414.9</v>
      </c>
      <c r="J562" s="401">
        <f t="shared" si="167"/>
        <v>0.209344501707899</v>
      </c>
    </row>
    <row r="563" s="344" customFormat="1" ht="24" customHeight="1" spans="1:10">
      <c r="A563" s="393">
        <v>20806</v>
      </c>
      <c r="B563" s="394">
        <f t="shared" si="148"/>
        <v>5</v>
      </c>
      <c r="C563" s="395" t="s">
        <v>456</v>
      </c>
      <c r="D563" s="396"/>
      <c r="E563" s="396">
        <f t="shared" ref="E563:G563" si="169">SUM(E564:E566)</f>
        <v>0</v>
      </c>
      <c r="F563" s="396">
        <f t="shared" si="169"/>
        <v>40995.15</v>
      </c>
      <c r="G563" s="396">
        <f t="shared" si="169"/>
        <v>0</v>
      </c>
      <c r="H563" s="397">
        <f t="shared" ref="H563:H571" si="170">G563/F563</f>
        <v>0</v>
      </c>
      <c r="I563" s="396">
        <f t="shared" si="166"/>
        <v>0</v>
      </c>
      <c r="J563" s="397"/>
    </row>
    <row r="564" s="344" customFormat="1" ht="24" customHeight="1" spans="1:10">
      <c r="A564" s="398">
        <v>2080601</v>
      </c>
      <c r="B564" s="399">
        <f t="shared" si="148"/>
        <v>7</v>
      </c>
      <c r="C564" s="6" t="s">
        <v>457</v>
      </c>
      <c r="D564" s="400"/>
      <c r="E564" s="400"/>
      <c r="F564" s="400"/>
      <c r="G564" s="400"/>
      <c r="H564" s="401"/>
      <c r="I564" s="400"/>
      <c r="J564" s="401"/>
    </row>
    <row r="565" s="344" customFormat="1" ht="24" customHeight="1" spans="1:10">
      <c r="A565" s="398">
        <v>2080602</v>
      </c>
      <c r="B565" s="399">
        <f t="shared" si="148"/>
        <v>7</v>
      </c>
      <c r="C565" s="6" t="s">
        <v>458</v>
      </c>
      <c r="D565" s="400"/>
      <c r="E565" s="400"/>
      <c r="F565" s="400"/>
      <c r="G565" s="400"/>
      <c r="H565" s="401"/>
      <c r="I565" s="400"/>
      <c r="J565" s="401"/>
    </row>
    <row r="566" s="344" customFormat="1" ht="24" customHeight="1" spans="1:10">
      <c r="A566" s="398">
        <v>2080699</v>
      </c>
      <c r="B566" s="399">
        <f t="shared" si="148"/>
        <v>7</v>
      </c>
      <c r="C566" s="6" t="s">
        <v>459</v>
      </c>
      <c r="D566" s="400"/>
      <c r="E566" s="400"/>
      <c r="F566" s="400">
        <v>40995.15</v>
      </c>
      <c r="G566" s="400"/>
      <c r="H566" s="401"/>
      <c r="I566" s="400">
        <f t="shared" ref="I566:I571" si="171">G566-D566</f>
        <v>0</v>
      </c>
      <c r="J566" s="401"/>
    </row>
    <row r="567" s="344" customFormat="1" ht="24" customHeight="1" spans="1:10">
      <c r="A567" s="393">
        <v>20807</v>
      </c>
      <c r="B567" s="394">
        <f t="shared" si="148"/>
        <v>5</v>
      </c>
      <c r="C567" s="395" t="s">
        <v>460</v>
      </c>
      <c r="D567" s="396">
        <f t="shared" ref="D567:G567" si="172">SUM(D568:D576)</f>
        <v>9558093.03</v>
      </c>
      <c r="E567" s="396">
        <f t="shared" si="172"/>
        <v>23032795.07</v>
      </c>
      <c r="F567" s="396">
        <f t="shared" si="172"/>
        <v>28157736.57</v>
      </c>
      <c r="G567" s="396">
        <f t="shared" si="172"/>
        <v>21324977.62</v>
      </c>
      <c r="H567" s="397">
        <f t="shared" si="170"/>
        <v>0.757339907878824</v>
      </c>
      <c r="I567" s="396">
        <f t="shared" si="171"/>
        <v>11766884.59</v>
      </c>
      <c r="J567" s="397">
        <f t="shared" ref="J567:J571" si="173">I567/D567</f>
        <v>1.2310912389184</v>
      </c>
    </row>
    <row r="568" s="344" customFormat="1" ht="24" customHeight="1" spans="1:10">
      <c r="A568" s="398">
        <v>2080701</v>
      </c>
      <c r="B568" s="399">
        <f t="shared" si="148"/>
        <v>7</v>
      </c>
      <c r="C568" s="6" t="s">
        <v>461</v>
      </c>
      <c r="D568" s="400">
        <v>194000</v>
      </c>
      <c r="E568" s="400">
        <v>4436000</v>
      </c>
      <c r="F568" s="400">
        <v>1723603.13</v>
      </c>
      <c r="G568" s="400">
        <v>5428318.91</v>
      </c>
      <c r="H568" s="401">
        <f t="shared" si="170"/>
        <v>3.14940186375735</v>
      </c>
      <c r="I568" s="400">
        <f t="shared" si="171"/>
        <v>5234318.91</v>
      </c>
      <c r="J568" s="401">
        <f t="shared" si="173"/>
        <v>26.9810253092784</v>
      </c>
    </row>
    <row r="569" s="344" customFormat="1" ht="24" customHeight="1" spans="1:10">
      <c r="A569" s="398">
        <v>2080702</v>
      </c>
      <c r="B569" s="399">
        <f t="shared" si="148"/>
        <v>7</v>
      </c>
      <c r="C569" s="6" t="s">
        <v>462</v>
      </c>
      <c r="D569" s="400">
        <v>37855</v>
      </c>
      <c r="E569" s="400">
        <v>686560</v>
      </c>
      <c r="F569" s="400">
        <v>2075720</v>
      </c>
      <c r="G569" s="400">
        <v>1057673</v>
      </c>
      <c r="H569" s="401">
        <f t="shared" si="170"/>
        <v>0.509545121692714</v>
      </c>
      <c r="I569" s="400">
        <f t="shared" si="171"/>
        <v>1019818</v>
      </c>
      <c r="J569" s="401">
        <f t="shared" si="173"/>
        <v>26.9401135913354</v>
      </c>
    </row>
    <row r="570" s="344" customFormat="1" ht="24" customHeight="1" spans="1:10">
      <c r="A570" s="398">
        <v>2080704</v>
      </c>
      <c r="B570" s="399">
        <f t="shared" si="148"/>
        <v>7</v>
      </c>
      <c r="C570" s="6" t="s">
        <v>463</v>
      </c>
      <c r="D570" s="400">
        <v>643142.39</v>
      </c>
      <c r="E570" s="400">
        <v>2216464.5</v>
      </c>
      <c r="F570" s="400">
        <v>4207494.37</v>
      </c>
      <c r="G570" s="400">
        <v>2673482.17</v>
      </c>
      <c r="H570" s="401">
        <f t="shared" si="170"/>
        <v>0.635409565622306</v>
      </c>
      <c r="I570" s="400">
        <f t="shared" si="171"/>
        <v>2030339.78</v>
      </c>
      <c r="J570" s="401">
        <f t="shared" si="173"/>
        <v>3.15690554932944</v>
      </c>
    </row>
    <row r="571" s="344" customFormat="1" ht="24" customHeight="1" spans="1:10">
      <c r="A571" s="398">
        <v>2080705</v>
      </c>
      <c r="B571" s="399">
        <f t="shared" si="148"/>
        <v>7</v>
      </c>
      <c r="C571" s="6" t="s">
        <v>464</v>
      </c>
      <c r="D571" s="400">
        <v>8186218.64</v>
      </c>
      <c r="E571" s="400">
        <v>872244.95</v>
      </c>
      <c r="F571" s="400">
        <v>9739393.45</v>
      </c>
      <c r="G571" s="400">
        <v>9789278.81</v>
      </c>
      <c r="H571" s="401">
        <f t="shared" si="170"/>
        <v>1.00512201917461</v>
      </c>
      <c r="I571" s="400">
        <f t="shared" si="171"/>
        <v>1603060.17</v>
      </c>
      <c r="J571" s="401">
        <f t="shared" si="173"/>
        <v>0.195824255434253</v>
      </c>
    </row>
    <row r="572" s="344" customFormat="1" ht="24" customHeight="1" spans="1:10">
      <c r="A572" s="398">
        <v>2080709</v>
      </c>
      <c r="B572" s="399">
        <f t="shared" si="148"/>
        <v>7</v>
      </c>
      <c r="C572" s="6" t="s">
        <v>465</v>
      </c>
      <c r="D572" s="400"/>
      <c r="E572" s="400"/>
      <c r="F572" s="400"/>
      <c r="G572" s="400"/>
      <c r="H572" s="401"/>
      <c r="I572" s="400"/>
      <c r="J572" s="401"/>
    </row>
    <row r="573" s="344" customFormat="1" ht="24" customHeight="1" spans="1:10">
      <c r="A573" s="398">
        <v>2080711</v>
      </c>
      <c r="B573" s="399">
        <f t="shared" si="148"/>
        <v>7</v>
      </c>
      <c r="C573" s="6" t="s">
        <v>466</v>
      </c>
      <c r="D573" s="400"/>
      <c r="E573" s="400"/>
      <c r="F573" s="400"/>
      <c r="G573" s="400"/>
      <c r="H573" s="401"/>
      <c r="I573" s="400"/>
      <c r="J573" s="401"/>
    </row>
    <row r="574" s="344" customFormat="1" ht="24" customHeight="1" spans="1:10">
      <c r="A574" s="398">
        <v>2080712</v>
      </c>
      <c r="B574" s="399">
        <f t="shared" si="148"/>
        <v>7</v>
      </c>
      <c r="C574" s="6" t="s">
        <v>467</v>
      </c>
      <c r="D574" s="400"/>
      <c r="E574" s="400"/>
      <c r="F574" s="400"/>
      <c r="G574" s="400"/>
      <c r="H574" s="401"/>
      <c r="I574" s="400"/>
      <c r="J574" s="401"/>
    </row>
    <row r="575" s="344" customFormat="1" ht="24" customHeight="1" spans="1:10">
      <c r="A575" s="398">
        <v>2080713</v>
      </c>
      <c r="B575" s="399">
        <f t="shared" si="148"/>
        <v>7</v>
      </c>
      <c r="C575" s="6" t="s">
        <v>468</v>
      </c>
      <c r="D575" s="400"/>
      <c r="E575" s="400"/>
      <c r="F575" s="400"/>
      <c r="G575" s="400"/>
      <c r="H575" s="401"/>
      <c r="I575" s="400"/>
      <c r="J575" s="401"/>
    </row>
    <row r="576" s="344" customFormat="1" ht="24" customHeight="1" spans="1:10">
      <c r="A576" s="398">
        <v>2080799</v>
      </c>
      <c r="B576" s="399">
        <f t="shared" si="148"/>
        <v>7</v>
      </c>
      <c r="C576" s="6" t="s">
        <v>469</v>
      </c>
      <c r="D576" s="400">
        <v>496877</v>
      </c>
      <c r="E576" s="400">
        <v>14821525.62</v>
      </c>
      <c r="F576" s="400">
        <v>10411525.62</v>
      </c>
      <c r="G576" s="400">
        <v>2376224.73</v>
      </c>
      <c r="H576" s="401">
        <f t="shared" ref="H576:H581" si="174">G576/F576</f>
        <v>0.228230214929827</v>
      </c>
      <c r="I576" s="400">
        <f t="shared" ref="I576:I581" si="175">G576-D576</f>
        <v>1879347.73</v>
      </c>
      <c r="J576" s="401">
        <f t="shared" ref="J576:J581" si="176">I576/D576</f>
        <v>3.78231982965603</v>
      </c>
    </row>
    <row r="577" s="344" customFormat="1" ht="24" customHeight="1" spans="1:10">
      <c r="A577" s="393">
        <v>20808</v>
      </c>
      <c r="B577" s="394">
        <f t="shared" si="148"/>
        <v>5</v>
      </c>
      <c r="C577" s="395" t="s">
        <v>470</v>
      </c>
      <c r="D577" s="396">
        <f t="shared" ref="D577:G577" si="177">SUM(D578:D585)</f>
        <v>24994682.13</v>
      </c>
      <c r="E577" s="396">
        <f t="shared" si="177"/>
        <v>43919708.29</v>
      </c>
      <c r="F577" s="396">
        <f t="shared" si="177"/>
        <v>50300462.93</v>
      </c>
      <c r="G577" s="396">
        <f t="shared" si="177"/>
        <v>32394824.91</v>
      </c>
      <c r="H577" s="397">
        <f t="shared" si="174"/>
        <v>0.644026377154458</v>
      </c>
      <c r="I577" s="396">
        <f t="shared" si="175"/>
        <v>7400142.78</v>
      </c>
      <c r="J577" s="397">
        <f t="shared" si="176"/>
        <v>0.29606868939205</v>
      </c>
    </row>
    <row r="578" s="344" customFormat="1" ht="24" customHeight="1" spans="1:10">
      <c r="A578" s="398">
        <v>2080801</v>
      </c>
      <c r="B578" s="399">
        <f t="shared" si="148"/>
        <v>7</v>
      </c>
      <c r="C578" s="6" t="s">
        <v>471</v>
      </c>
      <c r="D578" s="400">
        <v>8744896.19</v>
      </c>
      <c r="E578" s="400">
        <v>10264596.51</v>
      </c>
      <c r="F578" s="400">
        <v>14122589.15</v>
      </c>
      <c r="G578" s="400">
        <v>10862697.37</v>
      </c>
      <c r="H578" s="401">
        <f t="shared" si="174"/>
        <v>0.769171803741101</v>
      </c>
      <c r="I578" s="400">
        <f t="shared" si="175"/>
        <v>2117801.18</v>
      </c>
      <c r="J578" s="401">
        <f t="shared" si="176"/>
        <v>0.242175679846464</v>
      </c>
    </row>
    <row r="579" s="344" customFormat="1" ht="24" customHeight="1" spans="1:10">
      <c r="A579" s="398">
        <v>2080802</v>
      </c>
      <c r="B579" s="399">
        <f t="shared" si="148"/>
        <v>7</v>
      </c>
      <c r="C579" s="6" t="s">
        <v>472</v>
      </c>
      <c r="D579" s="400">
        <v>1135380</v>
      </c>
      <c r="E579" s="400">
        <v>225000</v>
      </c>
      <c r="F579" s="400">
        <v>225000</v>
      </c>
      <c r="G579" s="400">
        <v>225000</v>
      </c>
      <c r="H579" s="401">
        <f t="shared" si="174"/>
        <v>1</v>
      </c>
      <c r="I579" s="400">
        <f t="shared" si="175"/>
        <v>-910380</v>
      </c>
      <c r="J579" s="401">
        <f t="shared" si="176"/>
        <v>-0.801828462717328</v>
      </c>
    </row>
    <row r="580" s="344" customFormat="1" ht="24" customHeight="1" spans="1:10">
      <c r="A580" s="398">
        <v>2080803</v>
      </c>
      <c r="B580" s="399">
        <f t="shared" si="148"/>
        <v>7</v>
      </c>
      <c r="C580" s="6" t="s">
        <v>473</v>
      </c>
      <c r="D580" s="400">
        <v>11156943.17</v>
      </c>
      <c r="E580" s="400">
        <v>20826056.83</v>
      </c>
      <c r="F580" s="400">
        <v>17860356.83</v>
      </c>
      <c r="G580" s="400">
        <v>11170674.08</v>
      </c>
      <c r="H580" s="401">
        <f t="shared" si="174"/>
        <v>0.625445179305525</v>
      </c>
      <c r="I580" s="400">
        <f t="shared" si="175"/>
        <v>13730.9100000001</v>
      </c>
      <c r="J580" s="401">
        <f t="shared" si="176"/>
        <v>0.00123070538146338</v>
      </c>
    </row>
    <row r="581" s="344" customFormat="1" ht="24" customHeight="1" spans="1:10">
      <c r="A581" s="398">
        <v>2080805</v>
      </c>
      <c r="B581" s="399">
        <f t="shared" si="148"/>
        <v>7</v>
      </c>
      <c r="C581" s="6" t="s">
        <v>474</v>
      </c>
      <c r="D581" s="400">
        <v>2793872.5</v>
      </c>
      <c r="E581" s="400">
        <v>11623312</v>
      </c>
      <c r="F581" s="400">
        <v>12773312</v>
      </c>
      <c r="G581" s="400">
        <v>6811182</v>
      </c>
      <c r="H581" s="401">
        <f t="shared" si="174"/>
        <v>0.533235389537185</v>
      </c>
      <c r="I581" s="400">
        <f t="shared" si="175"/>
        <v>4017309.5</v>
      </c>
      <c r="J581" s="401">
        <f t="shared" si="176"/>
        <v>1.43790008312835</v>
      </c>
    </row>
    <row r="582" s="344" customFormat="1" ht="24" customHeight="1" spans="1:10">
      <c r="A582" s="398">
        <v>2080806</v>
      </c>
      <c r="B582" s="399">
        <f t="shared" si="148"/>
        <v>7</v>
      </c>
      <c r="C582" s="6" t="s">
        <v>475</v>
      </c>
      <c r="D582" s="400"/>
      <c r="E582" s="400"/>
      <c r="F582" s="400"/>
      <c r="G582" s="400"/>
      <c r="H582" s="401"/>
      <c r="I582" s="400"/>
      <c r="J582" s="401"/>
    </row>
    <row r="583" s="344" customFormat="1" ht="24" customHeight="1" spans="1:10">
      <c r="A583" s="398">
        <v>2080807</v>
      </c>
      <c r="B583" s="399">
        <f t="shared" si="148"/>
        <v>7</v>
      </c>
      <c r="C583" s="6" t="s">
        <v>476</v>
      </c>
      <c r="D583" s="400"/>
      <c r="E583" s="400"/>
      <c r="F583" s="400"/>
      <c r="G583" s="400"/>
      <c r="H583" s="401"/>
      <c r="I583" s="400"/>
      <c r="J583" s="401"/>
    </row>
    <row r="584" s="344" customFormat="1" ht="24" customHeight="1" spans="1:10">
      <c r="A584" s="398">
        <v>2080808</v>
      </c>
      <c r="B584" s="399">
        <f t="shared" ref="B584:B647" si="178">LEN(A584)</f>
        <v>7</v>
      </c>
      <c r="C584" s="6" t="s">
        <v>477</v>
      </c>
      <c r="D584" s="400">
        <v>90000</v>
      </c>
      <c r="E584" s="400">
        <v>210000</v>
      </c>
      <c r="F584" s="400">
        <v>210000</v>
      </c>
      <c r="G584" s="400">
        <v>210000</v>
      </c>
      <c r="H584" s="401">
        <f t="shared" ref="H584:H587" si="179">G584/F584</f>
        <v>1</v>
      </c>
      <c r="I584" s="400">
        <f t="shared" ref="I584:I587" si="180">G584-D584</f>
        <v>120000</v>
      </c>
      <c r="J584" s="401">
        <f t="shared" ref="J584:J587" si="181">I584/D584</f>
        <v>1.33333333333333</v>
      </c>
    </row>
    <row r="585" s="344" customFormat="1" ht="24" customHeight="1" spans="1:10">
      <c r="A585" s="398">
        <v>2080899</v>
      </c>
      <c r="B585" s="399">
        <f t="shared" si="178"/>
        <v>7</v>
      </c>
      <c r="C585" s="6" t="s">
        <v>478</v>
      </c>
      <c r="D585" s="400">
        <v>1073590.27</v>
      </c>
      <c r="E585" s="400">
        <v>770742.95</v>
      </c>
      <c r="F585" s="400">
        <v>5109204.95</v>
      </c>
      <c r="G585" s="400">
        <v>3115271.46</v>
      </c>
      <c r="H585" s="401">
        <f t="shared" si="179"/>
        <v>0.609737031590404</v>
      </c>
      <c r="I585" s="400">
        <f t="shared" si="180"/>
        <v>2041681.19</v>
      </c>
      <c r="J585" s="401">
        <f t="shared" si="181"/>
        <v>1.90173220366463</v>
      </c>
    </row>
    <row r="586" s="344" customFormat="1" ht="24" customHeight="1" spans="1:10">
      <c r="A586" s="393">
        <v>20809</v>
      </c>
      <c r="B586" s="394">
        <f t="shared" si="178"/>
        <v>5</v>
      </c>
      <c r="C586" s="395" t="s">
        <v>479</v>
      </c>
      <c r="D586" s="396">
        <f t="shared" ref="D586:G586" si="182">SUM(D587:D592)</f>
        <v>1294374.21</v>
      </c>
      <c r="E586" s="396">
        <f t="shared" si="182"/>
        <v>114725.36</v>
      </c>
      <c r="F586" s="396">
        <f t="shared" si="182"/>
        <v>1960588.36</v>
      </c>
      <c r="G586" s="396">
        <f t="shared" si="182"/>
        <v>1785470.36</v>
      </c>
      <c r="H586" s="397">
        <f t="shared" si="179"/>
        <v>0.910680893770072</v>
      </c>
      <c r="I586" s="396">
        <f t="shared" si="180"/>
        <v>491096.15</v>
      </c>
      <c r="J586" s="397">
        <f t="shared" si="181"/>
        <v>0.379408169759501</v>
      </c>
    </row>
    <row r="587" s="344" customFormat="1" ht="24" customHeight="1" spans="1:10">
      <c r="A587" s="398">
        <v>2080901</v>
      </c>
      <c r="B587" s="399">
        <f t="shared" si="178"/>
        <v>7</v>
      </c>
      <c r="C587" s="6" t="s">
        <v>480</v>
      </c>
      <c r="D587" s="400">
        <v>884250</v>
      </c>
      <c r="E587" s="400"/>
      <c r="F587" s="400">
        <v>1782375</v>
      </c>
      <c r="G587" s="400">
        <v>1591125</v>
      </c>
      <c r="H587" s="401">
        <f t="shared" si="179"/>
        <v>0.892699347780349</v>
      </c>
      <c r="I587" s="400">
        <f t="shared" si="180"/>
        <v>706875</v>
      </c>
      <c r="J587" s="401">
        <f t="shared" si="181"/>
        <v>0.799406276505513</v>
      </c>
    </row>
    <row r="588" s="344" customFormat="1" ht="24" customHeight="1" spans="1:10">
      <c r="A588" s="398">
        <v>2080902</v>
      </c>
      <c r="B588" s="399">
        <f t="shared" si="178"/>
        <v>7</v>
      </c>
      <c r="C588" s="6" t="s">
        <v>481</v>
      </c>
      <c r="D588" s="400"/>
      <c r="E588" s="400"/>
      <c r="F588" s="400"/>
      <c r="G588" s="400"/>
      <c r="H588" s="401"/>
      <c r="I588" s="400"/>
      <c r="J588" s="401"/>
    </row>
    <row r="589" s="344" customFormat="1" ht="24" customHeight="1" spans="1:10">
      <c r="A589" s="398">
        <v>2080903</v>
      </c>
      <c r="B589" s="399">
        <f t="shared" si="178"/>
        <v>7</v>
      </c>
      <c r="C589" s="6" t="s">
        <v>482</v>
      </c>
      <c r="D589" s="400"/>
      <c r="E589" s="400"/>
      <c r="F589" s="400"/>
      <c r="G589" s="400"/>
      <c r="H589" s="401"/>
      <c r="I589" s="400"/>
      <c r="J589" s="401"/>
    </row>
    <row r="590" s="344" customFormat="1" ht="24" customHeight="1" spans="1:10">
      <c r="A590" s="398">
        <v>2080904</v>
      </c>
      <c r="B590" s="399">
        <f t="shared" si="178"/>
        <v>7</v>
      </c>
      <c r="C590" s="6" t="s">
        <v>483</v>
      </c>
      <c r="D590" s="400">
        <v>410124.21</v>
      </c>
      <c r="E590" s="400">
        <v>61025.36</v>
      </c>
      <c r="F590" s="400">
        <v>81025.36</v>
      </c>
      <c r="G590" s="400">
        <v>81025.36</v>
      </c>
      <c r="H590" s="401">
        <f t="shared" ref="H590:H595" si="183">G590/F590</f>
        <v>1</v>
      </c>
      <c r="I590" s="400">
        <f t="shared" ref="I590:I595" si="184">G590-D590</f>
        <v>-329098.85</v>
      </c>
      <c r="J590" s="401">
        <f t="shared" ref="J590:J595" si="185">I590/D590</f>
        <v>-0.802437022676618</v>
      </c>
    </row>
    <row r="591" s="344" customFormat="1" ht="24" customHeight="1" spans="1:10">
      <c r="A591" s="398">
        <v>2080905</v>
      </c>
      <c r="B591" s="399">
        <f t="shared" si="178"/>
        <v>7</v>
      </c>
      <c r="C591" s="6" t="s">
        <v>484</v>
      </c>
      <c r="D591" s="400"/>
      <c r="E591" s="400"/>
      <c r="F591" s="400"/>
      <c r="G591" s="400"/>
      <c r="H591" s="401"/>
      <c r="I591" s="400"/>
      <c r="J591" s="401"/>
    </row>
    <row r="592" s="344" customFormat="1" ht="24" customHeight="1" spans="1:10">
      <c r="A592" s="398">
        <v>2080999</v>
      </c>
      <c r="B592" s="399">
        <f t="shared" si="178"/>
        <v>7</v>
      </c>
      <c r="C592" s="6" t="s">
        <v>485</v>
      </c>
      <c r="D592" s="400"/>
      <c r="E592" s="400">
        <v>53700</v>
      </c>
      <c r="F592" s="400">
        <v>97188</v>
      </c>
      <c r="G592" s="400">
        <v>113320</v>
      </c>
      <c r="H592" s="401">
        <f t="shared" si="183"/>
        <v>1.16598757048195</v>
      </c>
      <c r="I592" s="400">
        <f t="shared" si="184"/>
        <v>113320</v>
      </c>
      <c r="J592" s="401"/>
    </row>
    <row r="593" s="344" customFormat="1" ht="24" customHeight="1" spans="1:10">
      <c r="A593" s="393">
        <v>20810</v>
      </c>
      <c r="B593" s="394">
        <f t="shared" si="178"/>
        <v>5</v>
      </c>
      <c r="C593" s="395" t="s">
        <v>486</v>
      </c>
      <c r="D593" s="396">
        <f t="shared" ref="D593:G593" si="186">SUM(D594:D600)</f>
        <v>11074935.5</v>
      </c>
      <c r="E593" s="396">
        <f t="shared" si="186"/>
        <v>11972700.79</v>
      </c>
      <c r="F593" s="396">
        <f t="shared" si="186"/>
        <v>15408667.93</v>
      </c>
      <c r="G593" s="396">
        <f t="shared" si="186"/>
        <v>11855436.83</v>
      </c>
      <c r="H593" s="397">
        <f t="shared" si="183"/>
        <v>0.769400501319</v>
      </c>
      <c r="I593" s="396">
        <f t="shared" si="184"/>
        <v>780501.33</v>
      </c>
      <c r="J593" s="397">
        <f t="shared" si="185"/>
        <v>0.0704745711611594</v>
      </c>
    </row>
    <row r="594" s="344" customFormat="1" ht="24" customHeight="1" spans="1:10">
      <c r="A594" s="398">
        <v>2081001</v>
      </c>
      <c r="B594" s="399">
        <f t="shared" si="178"/>
        <v>7</v>
      </c>
      <c r="C594" s="6" t="s">
        <v>487</v>
      </c>
      <c r="D594" s="400">
        <v>1129665.5</v>
      </c>
      <c r="E594" s="400">
        <v>213500.79</v>
      </c>
      <c r="F594" s="400">
        <v>1863712.77</v>
      </c>
      <c r="G594" s="400">
        <v>1161342.57</v>
      </c>
      <c r="H594" s="401">
        <f t="shared" si="183"/>
        <v>0.623133880227692</v>
      </c>
      <c r="I594" s="400">
        <f t="shared" si="184"/>
        <v>31677.0700000001</v>
      </c>
      <c r="J594" s="401">
        <f t="shared" si="185"/>
        <v>0.0280411059734055</v>
      </c>
    </row>
    <row r="595" s="344" customFormat="1" ht="24" customHeight="1" spans="1:10">
      <c r="A595" s="398">
        <v>2081002</v>
      </c>
      <c r="B595" s="399">
        <f t="shared" si="178"/>
        <v>7</v>
      </c>
      <c r="C595" s="6" t="s">
        <v>488</v>
      </c>
      <c r="D595" s="400">
        <v>8684300</v>
      </c>
      <c r="E595" s="400">
        <v>11389100</v>
      </c>
      <c r="F595" s="400">
        <v>11389100</v>
      </c>
      <c r="G595" s="400">
        <v>9129000</v>
      </c>
      <c r="H595" s="401">
        <f t="shared" si="183"/>
        <v>0.801555873598441</v>
      </c>
      <c r="I595" s="400">
        <f t="shared" si="184"/>
        <v>444700</v>
      </c>
      <c r="J595" s="401">
        <f t="shared" si="185"/>
        <v>0.0512073511969877</v>
      </c>
    </row>
    <row r="596" s="344" customFormat="1" ht="24" customHeight="1" spans="1:10">
      <c r="A596" s="398">
        <v>2081003</v>
      </c>
      <c r="B596" s="399">
        <f t="shared" si="178"/>
        <v>7</v>
      </c>
      <c r="C596" s="6" t="s">
        <v>489</v>
      </c>
      <c r="D596" s="400"/>
      <c r="E596" s="400"/>
      <c r="F596" s="400"/>
      <c r="G596" s="400"/>
      <c r="H596" s="401"/>
      <c r="I596" s="400"/>
      <c r="J596" s="401"/>
    </row>
    <row r="597" s="344" customFormat="1" ht="24" customHeight="1" spans="1:10">
      <c r="A597" s="398">
        <v>2081004</v>
      </c>
      <c r="B597" s="399">
        <f t="shared" si="178"/>
        <v>7</v>
      </c>
      <c r="C597" s="6" t="s">
        <v>490</v>
      </c>
      <c r="D597" s="400"/>
      <c r="E597" s="400"/>
      <c r="F597" s="400"/>
      <c r="G597" s="400"/>
      <c r="H597" s="401"/>
      <c r="I597" s="400"/>
      <c r="J597" s="401"/>
    </row>
    <row r="598" s="344" customFormat="1" ht="24" customHeight="1" spans="1:10">
      <c r="A598" s="398">
        <v>2081005</v>
      </c>
      <c r="B598" s="399">
        <f t="shared" si="178"/>
        <v>7</v>
      </c>
      <c r="C598" s="6" t="s">
        <v>491</v>
      </c>
      <c r="D598" s="400"/>
      <c r="E598" s="400"/>
      <c r="F598" s="400"/>
      <c r="G598" s="400"/>
      <c r="H598" s="401"/>
      <c r="I598" s="400"/>
      <c r="J598" s="401"/>
    </row>
    <row r="599" s="344" customFormat="1" ht="24" customHeight="1" spans="1:10">
      <c r="A599" s="398">
        <v>2081006</v>
      </c>
      <c r="B599" s="399">
        <f t="shared" si="178"/>
        <v>7</v>
      </c>
      <c r="C599" s="6" t="s">
        <v>492</v>
      </c>
      <c r="D599" s="400">
        <v>290820</v>
      </c>
      <c r="E599" s="400">
        <v>356300</v>
      </c>
      <c r="F599" s="400">
        <v>1949630.16</v>
      </c>
      <c r="G599" s="400">
        <v>1438446.26</v>
      </c>
      <c r="H599" s="401">
        <f t="shared" ref="H599:H602" si="187">G599/F599</f>
        <v>0.737804681889</v>
      </c>
      <c r="I599" s="400">
        <f t="shared" ref="I599:I602" si="188">G599-D599</f>
        <v>1147626.26</v>
      </c>
      <c r="J599" s="401">
        <f t="shared" ref="J599:J602" si="189">I599/D599</f>
        <v>3.94617378447149</v>
      </c>
    </row>
    <row r="600" s="344" customFormat="1" ht="24" customHeight="1" spans="1:10">
      <c r="A600" s="398">
        <v>2081099</v>
      </c>
      <c r="B600" s="399">
        <f t="shared" si="178"/>
        <v>7</v>
      </c>
      <c r="C600" s="6" t="s">
        <v>493</v>
      </c>
      <c r="D600" s="400">
        <v>970150</v>
      </c>
      <c r="E600" s="400">
        <v>13800</v>
      </c>
      <c r="F600" s="400">
        <v>206225</v>
      </c>
      <c r="G600" s="400">
        <v>126648</v>
      </c>
      <c r="H600" s="401">
        <f t="shared" si="187"/>
        <v>0.614125348527094</v>
      </c>
      <c r="I600" s="400">
        <f t="shared" si="188"/>
        <v>-843502</v>
      </c>
      <c r="J600" s="401">
        <f t="shared" si="189"/>
        <v>-0.869455238880586</v>
      </c>
    </row>
    <row r="601" s="344" customFormat="1" ht="24" customHeight="1" spans="1:10">
      <c r="A601" s="393">
        <v>20811</v>
      </c>
      <c r="B601" s="394">
        <f t="shared" si="178"/>
        <v>5</v>
      </c>
      <c r="C601" s="395" t="s">
        <v>494</v>
      </c>
      <c r="D601" s="396">
        <f t="shared" ref="D601:G601" si="190">SUM(D602:D609)</f>
        <v>15594006.56</v>
      </c>
      <c r="E601" s="396">
        <f t="shared" si="190"/>
        <v>23049044.78</v>
      </c>
      <c r="F601" s="396">
        <f t="shared" si="190"/>
        <v>30223821.45</v>
      </c>
      <c r="G601" s="396">
        <f t="shared" si="190"/>
        <v>18198050.67</v>
      </c>
      <c r="H601" s="397">
        <f t="shared" si="187"/>
        <v>0.602109521461589</v>
      </c>
      <c r="I601" s="396">
        <f t="shared" si="188"/>
        <v>2604044.11</v>
      </c>
      <c r="J601" s="397">
        <f t="shared" si="189"/>
        <v>0.166990061212338</v>
      </c>
    </row>
    <row r="602" s="344" customFormat="1" ht="24" customHeight="1" spans="1:10">
      <c r="A602" s="398">
        <v>2081101</v>
      </c>
      <c r="B602" s="399">
        <f t="shared" si="178"/>
        <v>7</v>
      </c>
      <c r="C602" s="6" t="s">
        <v>57</v>
      </c>
      <c r="D602" s="400">
        <v>553179.97</v>
      </c>
      <c r="E602" s="400">
        <v>578561.68</v>
      </c>
      <c r="F602" s="400">
        <v>519161.68</v>
      </c>
      <c r="G602" s="400">
        <v>642719.32</v>
      </c>
      <c r="H602" s="401">
        <f t="shared" si="187"/>
        <v>1.23799452995067</v>
      </c>
      <c r="I602" s="400">
        <f t="shared" si="188"/>
        <v>89539.35</v>
      </c>
      <c r="J602" s="401">
        <f t="shared" si="189"/>
        <v>0.161862964777991</v>
      </c>
    </row>
    <row r="603" s="344" customFormat="1" ht="24" customHeight="1" spans="1:10">
      <c r="A603" s="398">
        <v>2081102</v>
      </c>
      <c r="B603" s="399">
        <f t="shared" si="178"/>
        <v>7</v>
      </c>
      <c r="C603" s="6" t="s">
        <v>58</v>
      </c>
      <c r="D603" s="400"/>
      <c r="E603" s="400"/>
      <c r="F603" s="400"/>
      <c r="G603" s="400"/>
      <c r="H603" s="401"/>
      <c r="I603" s="400"/>
      <c r="J603" s="401"/>
    </row>
    <row r="604" s="344" customFormat="1" ht="24" customHeight="1" spans="1:10">
      <c r="A604" s="398">
        <v>2081103</v>
      </c>
      <c r="B604" s="399">
        <f t="shared" si="178"/>
        <v>7</v>
      </c>
      <c r="C604" s="6" t="s">
        <v>59</v>
      </c>
      <c r="D604" s="400"/>
      <c r="E604" s="400"/>
      <c r="F604" s="400"/>
      <c r="G604" s="400"/>
      <c r="H604" s="401"/>
      <c r="I604" s="400"/>
      <c r="J604" s="401"/>
    </row>
    <row r="605" s="344" customFormat="1" ht="24" customHeight="1" spans="1:10">
      <c r="A605" s="398">
        <v>2081104</v>
      </c>
      <c r="B605" s="399">
        <f t="shared" si="178"/>
        <v>7</v>
      </c>
      <c r="C605" s="6" t="s">
        <v>495</v>
      </c>
      <c r="D605" s="400">
        <v>1535319.66</v>
      </c>
      <c r="E605" s="400">
        <v>714845.24</v>
      </c>
      <c r="F605" s="400">
        <v>75000</v>
      </c>
      <c r="G605" s="400">
        <v>873309.63</v>
      </c>
      <c r="H605" s="401">
        <f t="shared" ref="H605:H609" si="191">G605/F605</f>
        <v>11.6441284</v>
      </c>
      <c r="I605" s="400">
        <f t="shared" ref="I605:I609" si="192">G605-D605</f>
        <v>-662010.03</v>
      </c>
      <c r="J605" s="401">
        <f t="shared" ref="J605:J609" si="193">I605/D605</f>
        <v>-0.431187098848197</v>
      </c>
    </row>
    <row r="606" s="344" customFormat="1" ht="24" customHeight="1" spans="1:10">
      <c r="A606" s="398">
        <v>2081105</v>
      </c>
      <c r="B606" s="399">
        <f t="shared" si="178"/>
        <v>7</v>
      </c>
      <c r="C606" s="6" t="s">
        <v>496</v>
      </c>
      <c r="D606" s="400">
        <v>1384981</v>
      </c>
      <c r="E606" s="400">
        <v>843500</v>
      </c>
      <c r="F606" s="400">
        <v>843500</v>
      </c>
      <c r="G606" s="400">
        <v>843500</v>
      </c>
      <c r="H606" s="401">
        <f t="shared" si="191"/>
        <v>1</v>
      </c>
      <c r="I606" s="400">
        <f t="shared" si="192"/>
        <v>-541481</v>
      </c>
      <c r="J606" s="401">
        <f t="shared" si="193"/>
        <v>-0.39096637426795</v>
      </c>
    </row>
    <row r="607" s="344" customFormat="1" ht="24" customHeight="1" spans="1:10">
      <c r="A607" s="398">
        <v>2081106</v>
      </c>
      <c r="B607" s="399">
        <f t="shared" si="178"/>
        <v>7</v>
      </c>
      <c r="C607" s="6" t="s">
        <v>497</v>
      </c>
      <c r="D607" s="400"/>
      <c r="E607" s="400"/>
      <c r="F607" s="400"/>
      <c r="G607" s="400"/>
      <c r="H607" s="401"/>
      <c r="I607" s="400"/>
      <c r="J607" s="401"/>
    </row>
    <row r="608" s="344" customFormat="1" ht="24" customHeight="1" spans="1:10">
      <c r="A608" s="398">
        <v>2081107</v>
      </c>
      <c r="B608" s="399">
        <f t="shared" si="178"/>
        <v>7</v>
      </c>
      <c r="C608" s="6" t="s">
        <v>498</v>
      </c>
      <c r="D608" s="400">
        <v>8339770</v>
      </c>
      <c r="E608" s="400">
        <v>16264884</v>
      </c>
      <c r="F608" s="400">
        <v>17576639</v>
      </c>
      <c r="G608" s="400">
        <v>8320090</v>
      </c>
      <c r="H608" s="401">
        <f t="shared" si="191"/>
        <v>0.473360691995779</v>
      </c>
      <c r="I608" s="400">
        <f t="shared" si="192"/>
        <v>-19680</v>
      </c>
      <c r="J608" s="401">
        <f t="shared" si="193"/>
        <v>-0.00235977730800729</v>
      </c>
    </row>
    <row r="609" s="344" customFormat="1" ht="24" customHeight="1" spans="1:10">
      <c r="A609" s="398">
        <v>2081199</v>
      </c>
      <c r="B609" s="399">
        <f t="shared" si="178"/>
        <v>7</v>
      </c>
      <c r="C609" s="6" t="s">
        <v>499</v>
      </c>
      <c r="D609" s="400">
        <v>3780755.93</v>
      </c>
      <c r="E609" s="400">
        <v>4647253.86</v>
      </c>
      <c r="F609" s="400">
        <v>11209520.77</v>
      </c>
      <c r="G609" s="400">
        <v>7518431.72</v>
      </c>
      <c r="H609" s="401">
        <f t="shared" si="191"/>
        <v>0.67071838968545</v>
      </c>
      <c r="I609" s="400">
        <f t="shared" si="192"/>
        <v>3737675.79</v>
      </c>
      <c r="J609" s="401">
        <f t="shared" si="193"/>
        <v>0.988605416271872</v>
      </c>
    </row>
    <row r="610" s="344" customFormat="1" ht="24" customHeight="1" spans="1:10">
      <c r="A610" s="393">
        <v>20816</v>
      </c>
      <c r="B610" s="394">
        <f t="shared" si="178"/>
        <v>5</v>
      </c>
      <c r="C610" s="395" t="s">
        <v>500</v>
      </c>
      <c r="D610" s="396"/>
      <c r="E610" s="396"/>
      <c r="F610" s="396"/>
      <c r="G610" s="396"/>
      <c r="H610" s="397"/>
      <c r="I610" s="396"/>
      <c r="J610" s="397"/>
    </row>
    <row r="611" s="344" customFormat="1" ht="24" customHeight="1" spans="1:10">
      <c r="A611" s="398">
        <v>2081601</v>
      </c>
      <c r="B611" s="399">
        <f t="shared" si="178"/>
        <v>7</v>
      </c>
      <c r="C611" s="6" t="s">
        <v>57</v>
      </c>
      <c r="D611" s="400"/>
      <c r="E611" s="400"/>
      <c r="F611" s="400"/>
      <c r="G611" s="400"/>
      <c r="H611" s="401"/>
      <c r="I611" s="400"/>
      <c r="J611" s="401"/>
    </row>
    <row r="612" s="344" customFormat="1" ht="24" customHeight="1" spans="1:10">
      <c r="A612" s="398">
        <v>2081602</v>
      </c>
      <c r="B612" s="399">
        <f t="shared" si="178"/>
        <v>7</v>
      </c>
      <c r="C612" s="6" t="s">
        <v>58</v>
      </c>
      <c r="D612" s="400"/>
      <c r="E612" s="400"/>
      <c r="F612" s="400"/>
      <c r="G612" s="400"/>
      <c r="H612" s="401"/>
      <c r="I612" s="400"/>
      <c r="J612" s="401"/>
    </row>
    <row r="613" s="344" customFormat="1" ht="24" customHeight="1" spans="1:10">
      <c r="A613" s="398">
        <v>2081603</v>
      </c>
      <c r="B613" s="399">
        <f t="shared" si="178"/>
        <v>7</v>
      </c>
      <c r="C613" s="6" t="s">
        <v>59</v>
      </c>
      <c r="D613" s="400"/>
      <c r="E613" s="400"/>
      <c r="F613" s="400"/>
      <c r="G613" s="400"/>
      <c r="H613" s="401"/>
      <c r="I613" s="400"/>
      <c r="J613" s="401"/>
    </row>
    <row r="614" s="344" customFormat="1" ht="24" customHeight="1" spans="1:10">
      <c r="A614" s="398">
        <v>2081699</v>
      </c>
      <c r="B614" s="399">
        <f t="shared" si="178"/>
        <v>7</v>
      </c>
      <c r="C614" s="6" t="s">
        <v>501</v>
      </c>
      <c r="D614" s="400"/>
      <c r="E614" s="400"/>
      <c r="F614" s="400"/>
      <c r="G614" s="400"/>
      <c r="H614" s="401"/>
      <c r="I614" s="400"/>
      <c r="J614" s="401"/>
    </row>
    <row r="615" s="344" customFormat="1" ht="24" customHeight="1" spans="1:10">
      <c r="A615" s="393">
        <v>20819</v>
      </c>
      <c r="B615" s="394">
        <f t="shared" si="178"/>
        <v>5</v>
      </c>
      <c r="C615" s="395" t="s">
        <v>502</v>
      </c>
      <c r="D615" s="396">
        <f t="shared" ref="D615:G615" si="194">SUM(D616:D617)</f>
        <v>47160399</v>
      </c>
      <c r="E615" s="396">
        <f t="shared" si="194"/>
        <v>69714134.4</v>
      </c>
      <c r="F615" s="396">
        <f t="shared" si="194"/>
        <v>61172459.4</v>
      </c>
      <c r="G615" s="396">
        <f t="shared" si="194"/>
        <v>53469252</v>
      </c>
      <c r="H615" s="397">
        <f t="shared" ref="H615:H619" si="195">G615/F615</f>
        <v>0.874073930073179</v>
      </c>
      <c r="I615" s="396">
        <f t="shared" ref="I615:I619" si="196">G615-D615</f>
        <v>6308853</v>
      </c>
      <c r="J615" s="397">
        <f t="shared" ref="J615:J619" si="197">I615/D615</f>
        <v>0.133774377099736</v>
      </c>
    </row>
    <row r="616" s="344" customFormat="1" ht="24" customHeight="1" spans="1:10">
      <c r="A616" s="398">
        <v>2081901</v>
      </c>
      <c r="B616" s="399">
        <f t="shared" si="178"/>
        <v>7</v>
      </c>
      <c r="C616" s="6" t="s">
        <v>503</v>
      </c>
      <c r="D616" s="400">
        <v>36784554</v>
      </c>
      <c r="E616" s="400">
        <v>54776479.4</v>
      </c>
      <c r="F616" s="400">
        <v>42812675</v>
      </c>
      <c r="G616" s="400">
        <v>40725447</v>
      </c>
      <c r="H616" s="401">
        <f t="shared" si="195"/>
        <v>0.951247428477665</v>
      </c>
      <c r="I616" s="400">
        <f t="shared" si="196"/>
        <v>3940893</v>
      </c>
      <c r="J616" s="401">
        <f t="shared" si="197"/>
        <v>0.107134451052472</v>
      </c>
    </row>
    <row r="617" s="344" customFormat="1" ht="24" customHeight="1" spans="1:10">
      <c r="A617" s="398">
        <v>2081902</v>
      </c>
      <c r="B617" s="399">
        <f t="shared" si="178"/>
        <v>7</v>
      </c>
      <c r="C617" s="6" t="s">
        <v>504</v>
      </c>
      <c r="D617" s="400">
        <v>10375845</v>
      </c>
      <c r="E617" s="400">
        <v>14937655</v>
      </c>
      <c r="F617" s="400">
        <v>18359784.4</v>
      </c>
      <c r="G617" s="400">
        <v>12743805</v>
      </c>
      <c r="H617" s="401">
        <f t="shared" si="195"/>
        <v>0.694115177082363</v>
      </c>
      <c r="I617" s="400">
        <f t="shared" si="196"/>
        <v>2367960</v>
      </c>
      <c r="J617" s="401">
        <f t="shared" si="197"/>
        <v>0.228218520997567</v>
      </c>
    </row>
    <row r="618" s="344" customFormat="1" ht="24" customHeight="1" spans="1:10">
      <c r="A618" s="393">
        <v>20820</v>
      </c>
      <c r="B618" s="394">
        <f t="shared" si="178"/>
        <v>5</v>
      </c>
      <c r="C618" s="395" t="s">
        <v>505</v>
      </c>
      <c r="D618" s="396">
        <f t="shared" ref="D618:G618" si="198">SUM(D619:D620)</f>
        <v>2093267</v>
      </c>
      <c r="E618" s="396">
        <f t="shared" si="198"/>
        <v>3100072</v>
      </c>
      <c r="F618" s="396">
        <f t="shared" si="198"/>
        <v>4060072</v>
      </c>
      <c r="G618" s="396">
        <f t="shared" si="198"/>
        <v>2043400</v>
      </c>
      <c r="H618" s="397">
        <f t="shared" si="195"/>
        <v>0.503291567243143</v>
      </c>
      <c r="I618" s="396">
        <f t="shared" si="196"/>
        <v>-49867</v>
      </c>
      <c r="J618" s="397">
        <f t="shared" si="197"/>
        <v>-0.0238225701738001</v>
      </c>
    </row>
    <row r="619" s="344" customFormat="1" ht="24" customHeight="1" spans="1:10">
      <c r="A619" s="398">
        <v>2082001</v>
      </c>
      <c r="B619" s="399">
        <f t="shared" si="178"/>
        <v>7</v>
      </c>
      <c r="C619" s="6" t="s">
        <v>506</v>
      </c>
      <c r="D619" s="400">
        <v>2093267</v>
      </c>
      <c r="E619" s="400">
        <v>3100072</v>
      </c>
      <c r="F619" s="400">
        <v>4060072</v>
      </c>
      <c r="G619" s="400">
        <v>2043400</v>
      </c>
      <c r="H619" s="401">
        <f t="shared" si="195"/>
        <v>0.503291567243143</v>
      </c>
      <c r="I619" s="400">
        <f t="shared" si="196"/>
        <v>-49867</v>
      </c>
      <c r="J619" s="401">
        <f t="shared" si="197"/>
        <v>-0.0238225701738001</v>
      </c>
    </row>
    <row r="620" s="344" customFormat="1" ht="24" customHeight="1" spans="1:10">
      <c r="A620" s="398">
        <v>2082002</v>
      </c>
      <c r="B620" s="399">
        <f t="shared" si="178"/>
        <v>7</v>
      </c>
      <c r="C620" s="6" t="s">
        <v>507</v>
      </c>
      <c r="D620" s="400"/>
      <c r="E620" s="400"/>
      <c r="F620" s="400"/>
      <c r="G620" s="400"/>
      <c r="H620" s="401"/>
      <c r="I620" s="400"/>
      <c r="J620" s="401"/>
    </row>
    <row r="621" s="344" customFormat="1" ht="24" customHeight="1" spans="1:10">
      <c r="A621" s="393">
        <v>20821</v>
      </c>
      <c r="B621" s="394">
        <f t="shared" si="178"/>
        <v>5</v>
      </c>
      <c r="C621" s="395" t="s">
        <v>508</v>
      </c>
      <c r="D621" s="396">
        <f t="shared" ref="D621:G621" si="199">SUM(D622:D623)</f>
        <v>16246284.8</v>
      </c>
      <c r="E621" s="396">
        <f t="shared" si="199"/>
        <v>22526055.73</v>
      </c>
      <c r="F621" s="396">
        <f t="shared" si="199"/>
        <v>23726955.73</v>
      </c>
      <c r="G621" s="396">
        <f t="shared" si="199"/>
        <v>20544246.6</v>
      </c>
      <c r="H621" s="397">
        <f t="shared" ref="H621:H623" si="200">G621/F621</f>
        <v>0.865861041499908</v>
      </c>
      <c r="I621" s="396">
        <f t="shared" ref="I621:I623" si="201">G621-D621</f>
        <v>4297961.8</v>
      </c>
      <c r="J621" s="397">
        <f>I621/D621</f>
        <v>0.264550440479783</v>
      </c>
    </row>
    <row r="622" s="344" customFormat="1" ht="24" customHeight="1" spans="1:10">
      <c r="A622" s="398">
        <v>2082101</v>
      </c>
      <c r="B622" s="399">
        <f t="shared" si="178"/>
        <v>7</v>
      </c>
      <c r="C622" s="6" t="s">
        <v>509</v>
      </c>
      <c r="D622" s="400">
        <v>16246284.8</v>
      </c>
      <c r="E622" s="400">
        <v>17982415.73</v>
      </c>
      <c r="F622" s="400">
        <v>21633815.73</v>
      </c>
      <c r="G622" s="400">
        <v>19294246.6</v>
      </c>
      <c r="H622" s="401">
        <f t="shared" si="200"/>
        <v>0.891855918567538</v>
      </c>
      <c r="I622" s="400">
        <f t="shared" si="201"/>
        <v>3047961.8</v>
      </c>
      <c r="J622" s="401">
        <f>I622/D622</f>
        <v>0.187609772789407</v>
      </c>
    </row>
    <row r="623" s="344" customFormat="1" ht="24" customHeight="1" spans="1:10">
      <c r="A623" s="398">
        <v>2082102</v>
      </c>
      <c r="B623" s="399">
        <f t="shared" si="178"/>
        <v>7</v>
      </c>
      <c r="C623" s="6" t="s">
        <v>510</v>
      </c>
      <c r="D623" s="400"/>
      <c r="E623" s="400">
        <v>4543640</v>
      </c>
      <c r="F623" s="400">
        <v>2093140</v>
      </c>
      <c r="G623" s="400">
        <v>1250000</v>
      </c>
      <c r="H623" s="401">
        <f t="shared" si="200"/>
        <v>0.597188912351778</v>
      </c>
      <c r="I623" s="400">
        <f t="shared" si="201"/>
        <v>1250000</v>
      </c>
      <c r="J623" s="401"/>
    </row>
    <row r="624" s="344" customFormat="1" ht="24" customHeight="1" spans="1:10">
      <c r="A624" s="393">
        <v>20824</v>
      </c>
      <c r="B624" s="394">
        <f t="shared" si="178"/>
        <v>5</v>
      </c>
      <c r="C624" s="395" t="s">
        <v>511</v>
      </c>
      <c r="D624" s="396"/>
      <c r="E624" s="396"/>
      <c r="F624" s="396"/>
      <c r="G624" s="396"/>
      <c r="H624" s="397"/>
      <c r="I624" s="396"/>
      <c r="J624" s="397"/>
    </row>
    <row r="625" s="344" customFormat="1" ht="24" customHeight="1" spans="1:10">
      <c r="A625" s="398">
        <v>2082401</v>
      </c>
      <c r="B625" s="399">
        <f t="shared" si="178"/>
        <v>7</v>
      </c>
      <c r="C625" s="6" t="s">
        <v>512</v>
      </c>
      <c r="D625" s="400"/>
      <c r="E625" s="400"/>
      <c r="F625" s="400"/>
      <c r="G625" s="400"/>
      <c r="H625" s="401"/>
      <c r="I625" s="400"/>
      <c r="J625" s="401"/>
    </row>
    <row r="626" s="344" customFormat="1" ht="24" customHeight="1" spans="1:10">
      <c r="A626" s="398">
        <v>2082402</v>
      </c>
      <c r="B626" s="399">
        <f t="shared" si="178"/>
        <v>7</v>
      </c>
      <c r="C626" s="6" t="s">
        <v>513</v>
      </c>
      <c r="D626" s="400"/>
      <c r="E626" s="400"/>
      <c r="F626" s="400"/>
      <c r="G626" s="400"/>
      <c r="H626" s="401"/>
      <c r="I626" s="400"/>
      <c r="J626" s="401"/>
    </row>
    <row r="627" s="344" customFormat="1" ht="24" customHeight="1" spans="1:10">
      <c r="A627" s="393">
        <v>20825</v>
      </c>
      <c r="B627" s="394">
        <f t="shared" si="178"/>
        <v>5</v>
      </c>
      <c r="C627" s="395" t="s">
        <v>514</v>
      </c>
      <c r="D627" s="396">
        <f t="shared" ref="D627:G627" si="202">SUM(D628:D629)</f>
        <v>477927.9</v>
      </c>
      <c r="E627" s="396">
        <f t="shared" si="202"/>
        <v>9036467.2</v>
      </c>
      <c r="F627" s="396">
        <f t="shared" si="202"/>
        <v>2249378.02</v>
      </c>
      <c r="G627" s="396">
        <f t="shared" si="202"/>
        <v>1899879.07</v>
      </c>
      <c r="H627" s="397">
        <f t="shared" ref="H627:H630" si="203">G627/F627</f>
        <v>0.844624181932746</v>
      </c>
      <c r="I627" s="396">
        <f t="shared" ref="I627:I630" si="204">G627-D627</f>
        <v>1421951.17</v>
      </c>
      <c r="J627" s="397">
        <f t="shared" ref="J627:J630" si="205">I627/D627</f>
        <v>2.97524201872291</v>
      </c>
    </row>
    <row r="628" s="344" customFormat="1" ht="24" customHeight="1" spans="1:10">
      <c r="A628" s="398">
        <v>2082501</v>
      </c>
      <c r="B628" s="399">
        <f t="shared" si="178"/>
        <v>7</v>
      </c>
      <c r="C628" s="6" t="s">
        <v>515</v>
      </c>
      <c r="D628" s="400">
        <v>477927.9</v>
      </c>
      <c r="E628" s="400">
        <v>9036467.2</v>
      </c>
      <c r="F628" s="400">
        <v>2249378.02</v>
      </c>
      <c r="G628" s="400">
        <v>1899879.07</v>
      </c>
      <c r="H628" s="401">
        <f t="shared" si="203"/>
        <v>0.844624181932746</v>
      </c>
      <c r="I628" s="400">
        <f t="shared" si="204"/>
        <v>1421951.17</v>
      </c>
      <c r="J628" s="401">
        <f t="shared" si="205"/>
        <v>2.97524201872291</v>
      </c>
    </row>
    <row r="629" s="344" customFormat="1" ht="24" customHeight="1" spans="1:10">
      <c r="A629" s="398">
        <v>2082502</v>
      </c>
      <c r="B629" s="399">
        <f t="shared" si="178"/>
        <v>7</v>
      </c>
      <c r="C629" s="6" t="s">
        <v>516</v>
      </c>
      <c r="D629" s="400"/>
      <c r="E629" s="400"/>
      <c r="F629" s="400"/>
      <c r="G629" s="400"/>
      <c r="H629" s="401"/>
      <c r="I629" s="400"/>
      <c r="J629" s="401"/>
    </row>
    <row r="630" s="344" customFormat="1" ht="24" customHeight="1" spans="1:10">
      <c r="A630" s="393">
        <v>20826</v>
      </c>
      <c r="B630" s="394">
        <f t="shared" si="178"/>
        <v>5</v>
      </c>
      <c r="C630" s="395" t="s">
        <v>517</v>
      </c>
      <c r="D630" s="396">
        <f t="shared" ref="D630:G630" si="206">SUM(D631:D633)</f>
        <v>1100000</v>
      </c>
      <c r="E630" s="396">
        <f t="shared" si="206"/>
        <v>89064900</v>
      </c>
      <c r="F630" s="396">
        <f t="shared" si="206"/>
        <v>89064900</v>
      </c>
      <c r="G630" s="396">
        <f t="shared" si="206"/>
        <v>37260000</v>
      </c>
      <c r="H630" s="397">
        <f t="shared" si="203"/>
        <v>0.418346621396308</v>
      </c>
      <c r="I630" s="396">
        <f t="shared" si="204"/>
        <v>36160000</v>
      </c>
      <c r="J630" s="397">
        <f t="shared" si="205"/>
        <v>32.8727272727273</v>
      </c>
    </row>
    <row r="631" s="344" customFormat="1" ht="24" customHeight="1" spans="1:10">
      <c r="A631" s="398">
        <v>2082601</v>
      </c>
      <c r="B631" s="399">
        <f t="shared" si="178"/>
        <v>7</v>
      </c>
      <c r="C631" s="6" t="s">
        <v>518</v>
      </c>
      <c r="D631" s="400"/>
      <c r="E631" s="400"/>
      <c r="F631" s="400"/>
      <c r="G631" s="400"/>
      <c r="H631" s="401"/>
      <c r="I631" s="400"/>
      <c r="J631" s="401"/>
    </row>
    <row r="632" s="344" customFormat="1" ht="24" customHeight="1" spans="1:10">
      <c r="A632" s="398">
        <v>2082602</v>
      </c>
      <c r="B632" s="399">
        <f t="shared" si="178"/>
        <v>7</v>
      </c>
      <c r="C632" s="6" t="s">
        <v>519</v>
      </c>
      <c r="D632" s="400">
        <v>1100000</v>
      </c>
      <c r="E632" s="400">
        <v>89064900</v>
      </c>
      <c r="F632" s="400">
        <v>89064900</v>
      </c>
      <c r="G632" s="400">
        <v>37260000</v>
      </c>
      <c r="H632" s="401">
        <f>G632/F632</f>
        <v>0.418346621396308</v>
      </c>
      <c r="I632" s="400">
        <f>G632-D632</f>
        <v>36160000</v>
      </c>
      <c r="J632" s="401">
        <f>I632/D632</f>
        <v>32.8727272727273</v>
      </c>
    </row>
    <row r="633" s="344" customFormat="1" ht="24" customHeight="1" spans="1:10">
      <c r="A633" s="398">
        <v>2082699</v>
      </c>
      <c r="B633" s="399">
        <f t="shared" si="178"/>
        <v>7</v>
      </c>
      <c r="C633" s="6" t="s">
        <v>520</v>
      </c>
      <c r="D633" s="400"/>
      <c r="E633" s="400"/>
      <c r="F633" s="400"/>
      <c r="G633" s="400"/>
      <c r="H633" s="401"/>
      <c r="I633" s="400"/>
      <c r="J633" s="401"/>
    </row>
    <row r="634" s="344" customFormat="1" ht="24" customHeight="1" spans="1:10">
      <c r="A634" s="393">
        <v>20827</v>
      </c>
      <c r="B634" s="394">
        <f t="shared" si="178"/>
        <v>5</v>
      </c>
      <c r="C634" s="395" t="s">
        <v>521</v>
      </c>
      <c r="D634" s="396"/>
      <c r="E634" s="396"/>
      <c r="F634" s="396"/>
      <c r="G634" s="396"/>
      <c r="H634" s="397"/>
      <c r="I634" s="396"/>
      <c r="J634" s="397"/>
    </row>
    <row r="635" s="344" customFormat="1" ht="24" customHeight="1" spans="1:10">
      <c r="A635" s="398">
        <v>2082701</v>
      </c>
      <c r="B635" s="399">
        <f t="shared" si="178"/>
        <v>7</v>
      </c>
      <c r="C635" s="6" t="s">
        <v>522</v>
      </c>
      <c r="D635" s="400"/>
      <c r="E635" s="400"/>
      <c r="F635" s="400"/>
      <c r="G635" s="400"/>
      <c r="H635" s="401"/>
      <c r="I635" s="400"/>
      <c r="J635" s="401"/>
    </row>
    <row r="636" s="344" customFormat="1" ht="24" customHeight="1" spans="1:10">
      <c r="A636" s="398">
        <v>2082702</v>
      </c>
      <c r="B636" s="399">
        <f t="shared" si="178"/>
        <v>7</v>
      </c>
      <c r="C636" s="6" t="s">
        <v>523</v>
      </c>
      <c r="D636" s="400"/>
      <c r="E636" s="400"/>
      <c r="F636" s="400"/>
      <c r="G636" s="400"/>
      <c r="H636" s="401"/>
      <c r="I636" s="400"/>
      <c r="J636" s="401"/>
    </row>
    <row r="637" s="344" customFormat="1" ht="24" customHeight="1" spans="1:10">
      <c r="A637" s="398">
        <v>2082799</v>
      </c>
      <c r="B637" s="399">
        <f t="shared" si="178"/>
        <v>7</v>
      </c>
      <c r="C637" s="6" t="s">
        <v>524</v>
      </c>
      <c r="D637" s="400"/>
      <c r="E637" s="400"/>
      <c r="F637" s="400"/>
      <c r="G637" s="400"/>
      <c r="H637" s="401"/>
      <c r="I637" s="400"/>
      <c r="J637" s="401"/>
    </row>
    <row r="638" s="344" customFormat="1" ht="24" customHeight="1" spans="1:10">
      <c r="A638" s="393">
        <v>20828</v>
      </c>
      <c r="B638" s="394">
        <f t="shared" si="178"/>
        <v>5</v>
      </c>
      <c r="C638" s="395" t="s">
        <v>525</v>
      </c>
      <c r="D638" s="396">
        <f t="shared" ref="D638:G638" si="207">SUM(D639:D645)</f>
        <v>3156204.05</v>
      </c>
      <c r="E638" s="396">
        <f t="shared" si="207"/>
        <v>3514804.75</v>
      </c>
      <c r="F638" s="396">
        <f t="shared" si="207"/>
        <v>5162343.52</v>
      </c>
      <c r="G638" s="396">
        <f t="shared" si="207"/>
        <v>4602354.13</v>
      </c>
      <c r="H638" s="397">
        <f t="shared" ref="H638:H642" si="208">G638/F638</f>
        <v>0.89152419093567</v>
      </c>
      <c r="I638" s="396">
        <f t="shared" ref="I638:I642" si="209">G638-D638</f>
        <v>1446150.08</v>
      </c>
      <c r="J638" s="397">
        <f t="shared" ref="J638:J642" si="210">I638/D638</f>
        <v>0.458192834522217</v>
      </c>
    </row>
    <row r="639" s="344" customFormat="1" ht="24" customHeight="1" spans="1:10">
      <c r="A639" s="398">
        <v>2082801</v>
      </c>
      <c r="B639" s="399">
        <f t="shared" si="178"/>
        <v>7</v>
      </c>
      <c r="C639" s="6" t="s">
        <v>414</v>
      </c>
      <c r="D639" s="400">
        <v>786304.47</v>
      </c>
      <c r="E639" s="400">
        <v>683940.03</v>
      </c>
      <c r="F639" s="400">
        <v>731866.79</v>
      </c>
      <c r="G639" s="400">
        <v>968690.45</v>
      </c>
      <c r="H639" s="401">
        <f t="shared" si="208"/>
        <v>1.32358847707791</v>
      </c>
      <c r="I639" s="400">
        <f t="shared" si="209"/>
        <v>182385.98</v>
      </c>
      <c r="J639" s="401">
        <f t="shared" si="210"/>
        <v>0.231953380603318</v>
      </c>
    </row>
    <row r="640" s="344" customFormat="1" ht="24" customHeight="1" spans="1:10">
      <c r="A640" s="398">
        <v>2082802</v>
      </c>
      <c r="B640" s="399">
        <f t="shared" si="178"/>
        <v>7</v>
      </c>
      <c r="C640" s="6" t="s">
        <v>415</v>
      </c>
      <c r="D640" s="400"/>
      <c r="E640" s="400"/>
      <c r="F640" s="400"/>
      <c r="G640" s="400"/>
      <c r="H640" s="401"/>
      <c r="I640" s="400"/>
      <c r="J640" s="401"/>
    </row>
    <row r="641" s="344" customFormat="1" ht="24" customHeight="1" spans="1:10">
      <c r="A641" s="398">
        <v>2082803</v>
      </c>
      <c r="B641" s="399">
        <f t="shared" si="178"/>
        <v>7</v>
      </c>
      <c r="C641" s="6" t="s">
        <v>416</v>
      </c>
      <c r="D641" s="400"/>
      <c r="E641" s="400"/>
      <c r="F641" s="400"/>
      <c r="G641" s="400"/>
      <c r="H641" s="401"/>
      <c r="I641" s="400"/>
      <c r="J641" s="401"/>
    </row>
    <row r="642" s="344" customFormat="1" ht="24" customHeight="1" spans="1:10">
      <c r="A642" s="398">
        <v>2082804</v>
      </c>
      <c r="B642" s="399">
        <f t="shared" si="178"/>
        <v>7</v>
      </c>
      <c r="C642" s="6" t="s">
        <v>526</v>
      </c>
      <c r="D642" s="400">
        <v>648941.9</v>
      </c>
      <c r="E642" s="400"/>
      <c r="F642" s="400">
        <v>1212252.2</v>
      </c>
      <c r="G642" s="400">
        <v>911594.8</v>
      </c>
      <c r="H642" s="401">
        <f t="shared" si="208"/>
        <v>0.751984446800756</v>
      </c>
      <c r="I642" s="400">
        <f t="shared" si="209"/>
        <v>262652.9</v>
      </c>
      <c r="J642" s="401">
        <f t="shared" si="210"/>
        <v>0.404740239457492</v>
      </c>
    </row>
    <row r="643" s="344" customFormat="1" ht="24" customHeight="1" spans="1:10">
      <c r="A643" s="398">
        <v>2082805</v>
      </c>
      <c r="B643" s="399">
        <f t="shared" si="178"/>
        <v>7</v>
      </c>
      <c r="C643" s="6" t="s">
        <v>527</v>
      </c>
      <c r="D643" s="400"/>
      <c r="E643" s="400"/>
      <c r="F643" s="400"/>
      <c r="G643" s="400"/>
      <c r="H643" s="401"/>
      <c r="I643" s="400"/>
      <c r="J643" s="401"/>
    </row>
    <row r="644" s="344" customFormat="1" ht="24" customHeight="1" spans="1:10">
      <c r="A644" s="398">
        <v>2082850</v>
      </c>
      <c r="B644" s="399">
        <f t="shared" si="178"/>
        <v>7</v>
      </c>
      <c r="C644" s="6" t="s">
        <v>528</v>
      </c>
      <c r="D644" s="400">
        <v>1453631.18</v>
      </c>
      <c r="E644" s="400">
        <v>2829773.44</v>
      </c>
      <c r="F644" s="400">
        <v>2898092.72</v>
      </c>
      <c r="G644" s="400">
        <v>2434437.07</v>
      </c>
      <c r="H644" s="401">
        <f t="shared" ref="H644:H654" si="211">G644/F644</f>
        <v>0.84001352103048</v>
      </c>
      <c r="I644" s="400">
        <f t="shared" ref="I644:I654" si="212">G644-D644</f>
        <v>980805.89</v>
      </c>
      <c r="J644" s="401">
        <f t="shared" ref="J644:J654" si="213">I644/D644</f>
        <v>0.674728159036875</v>
      </c>
    </row>
    <row r="645" s="344" customFormat="1" ht="24" customHeight="1" spans="1:10">
      <c r="A645" s="398">
        <v>2082899</v>
      </c>
      <c r="B645" s="399">
        <f t="shared" si="178"/>
        <v>7</v>
      </c>
      <c r="C645" s="6" t="s">
        <v>529</v>
      </c>
      <c r="D645" s="400">
        <v>267326.5</v>
      </c>
      <c r="E645" s="400">
        <v>1091.28</v>
      </c>
      <c r="F645" s="400">
        <v>320131.81</v>
      </c>
      <c r="G645" s="400">
        <v>287631.81</v>
      </c>
      <c r="H645" s="401">
        <f t="shared" si="211"/>
        <v>0.89847931700383</v>
      </c>
      <c r="I645" s="400">
        <f t="shared" si="212"/>
        <v>20305.31</v>
      </c>
      <c r="J645" s="401">
        <f t="shared" si="213"/>
        <v>0.0759569664810634</v>
      </c>
    </row>
    <row r="646" s="344" customFormat="1" ht="24" customHeight="1" spans="1:10">
      <c r="A646" s="393">
        <v>20830</v>
      </c>
      <c r="B646" s="394">
        <f t="shared" si="178"/>
        <v>5</v>
      </c>
      <c r="C646" s="395" t="s">
        <v>530</v>
      </c>
      <c r="D646" s="396">
        <f t="shared" ref="D646:G646" si="214">SUM(D647:D648)</f>
        <v>1994917</v>
      </c>
      <c r="E646" s="396">
        <f t="shared" si="214"/>
        <v>5335300</v>
      </c>
      <c r="F646" s="396">
        <f t="shared" si="214"/>
        <v>5926024</v>
      </c>
      <c r="G646" s="396">
        <f t="shared" si="214"/>
        <v>3055666</v>
      </c>
      <c r="H646" s="397">
        <f t="shared" si="211"/>
        <v>0.515635103739033</v>
      </c>
      <c r="I646" s="396">
        <f t="shared" si="212"/>
        <v>1060749</v>
      </c>
      <c r="J646" s="397">
        <f t="shared" si="213"/>
        <v>0.531725881327394</v>
      </c>
    </row>
    <row r="647" s="344" customFormat="1" ht="24" customHeight="1" spans="1:10">
      <c r="A647" s="398">
        <v>2083001</v>
      </c>
      <c r="B647" s="399">
        <f t="shared" si="178"/>
        <v>7</v>
      </c>
      <c r="C647" s="6" t="s">
        <v>531</v>
      </c>
      <c r="D647" s="400">
        <v>670150</v>
      </c>
      <c r="E647" s="400">
        <v>2710000</v>
      </c>
      <c r="F647" s="400">
        <v>2710000</v>
      </c>
      <c r="G647" s="400">
        <v>425350</v>
      </c>
      <c r="H647" s="401">
        <f t="shared" si="211"/>
        <v>0.156955719557196</v>
      </c>
      <c r="I647" s="400">
        <f t="shared" si="212"/>
        <v>-244800</v>
      </c>
      <c r="J647" s="401">
        <f t="shared" si="213"/>
        <v>-0.365291352682235</v>
      </c>
    </row>
    <row r="648" s="344" customFormat="1" ht="24" customHeight="1" spans="1:10">
      <c r="A648" s="398">
        <v>2083099</v>
      </c>
      <c r="B648" s="399">
        <f t="shared" ref="B648:B711" si="215">LEN(A648)</f>
        <v>7</v>
      </c>
      <c r="C648" s="6" t="s">
        <v>532</v>
      </c>
      <c r="D648" s="400">
        <v>1324767</v>
      </c>
      <c r="E648" s="400">
        <v>2625300</v>
      </c>
      <c r="F648" s="400">
        <v>3216024</v>
      </c>
      <c r="G648" s="400">
        <v>2630316</v>
      </c>
      <c r="H648" s="401">
        <f t="shared" si="211"/>
        <v>0.817878224789367</v>
      </c>
      <c r="I648" s="400">
        <f t="shared" si="212"/>
        <v>1305549</v>
      </c>
      <c r="J648" s="401">
        <f t="shared" si="213"/>
        <v>0.985493298066754</v>
      </c>
    </row>
    <row r="649" s="344" customFormat="1" ht="24" customHeight="1" spans="1:10">
      <c r="A649" s="393">
        <v>20899</v>
      </c>
      <c r="B649" s="394">
        <f t="shared" si="215"/>
        <v>5</v>
      </c>
      <c r="C649" s="395" t="s">
        <v>533</v>
      </c>
      <c r="D649" s="396">
        <f t="shared" ref="D649:G649" si="216">D650</f>
        <v>109334.31</v>
      </c>
      <c r="E649" s="396">
        <f t="shared" si="216"/>
        <v>1725760.1</v>
      </c>
      <c r="F649" s="396">
        <f t="shared" si="216"/>
        <v>2586649.31</v>
      </c>
      <c r="G649" s="396">
        <f t="shared" si="216"/>
        <v>2300830.21</v>
      </c>
      <c r="H649" s="397">
        <f t="shared" si="211"/>
        <v>0.88950218381169</v>
      </c>
      <c r="I649" s="396">
        <f t="shared" si="212"/>
        <v>2191495.9</v>
      </c>
      <c r="J649" s="397">
        <f t="shared" si="213"/>
        <v>20.0439907655703</v>
      </c>
    </row>
    <row r="650" s="344" customFormat="1" ht="24" customHeight="1" spans="1:10">
      <c r="A650" s="398">
        <v>2089999</v>
      </c>
      <c r="B650" s="399">
        <f t="shared" si="215"/>
        <v>7</v>
      </c>
      <c r="C650" s="6" t="s">
        <v>534</v>
      </c>
      <c r="D650" s="400">
        <v>109334.31</v>
      </c>
      <c r="E650" s="400">
        <v>1725760.1</v>
      </c>
      <c r="F650" s="400">
        <v>2586649.31</v>
      </c>
      <c r="G650" s="400">
        <v>2300830.21</v>
      </c>
      <c r="H650" s="401">
        <f t="shared" si="211"/>
        <v>0.88950218381169</v>
      </c>
      <c r="I650" s="400">
        <f t="shared" si="212"/>
        <v>2191495.9</v>
      </c>
      <c r="J650" s="401">
        <f t="shared" si="213"/>
        <v>20.0439907655703</v>
      </c>
    </row>
    <row r="651" s="344" customFormat="1" ht="24" customHeight="1" spans="1:10">
      <c r="A651" s="387">
        <v>210</v>
      </c>
      <c r="B651" s="388">
        <f t="shared" si="215"/>
        <v>3</v>
      </c>
      <c r="C651" s="420" t="s">
        <v>535</v>
      </c>
      <c r="D651" s="421">
        <f>D652+D657+D672+D676+D688+D691+D695+D700+D704+D708+D711+D720+D728</f>
        <v>225161623.38</v>
      </c>
      <c r="E651" s="422">
        <f t="shared" ref="E651:G651" si="217">E652+E657+E672+E676+E688+E691+E695+E700+E704+E708+E711+E720+E728+E722</f>
        <v>346555599.43</v>
      </c>
      <c r="F651" s="421">
        <f t="shared" si="217"/>
        <v>341592101.44</v>
      </c>
      <c r="G651" s="421">
        <f t="shared" si="217"/>
        <v>250520693.7</v>
      </c>
      <c r="H651" s="392">
        <f t="shared" si="211"/>
        <v>0.733391353734224</v>
      </c>
      <c r="I651" s="421">
        <f t="shared" si="212"/>
        <v>25359070.32</v>
      </c>
      <c r="J651" s="392">
        <f t="shared" si="213"/>
        <v>0.112626076945635</v>
      </c>
    </row>
    <row r="652" s="344" customFormat="1" ht="24" customHeight="1" spans="1:10">
      <c r="A652" s="393">
        <v>21001</v>
      </c>
      <c r="B652" s="394">
        <f t="shared" si="215"/>
        <v>5</v>
      </c>
      <c r="C652" s="395" t="s">
        <v>536</v>
      </c>
      <c r="D652" s="396">
        <f t="shared" ref="D652:G652" si="218">SUM(D653:D656)</f>
        <v>1394379.41</v>
      </c>
      <c r="E652" s="396">
        <f t="shared" si="218"/>
        <v>9159538.01</v>
      </c>
      <c r="F652" s="396">
        <f t="shared" si="218"/>
        <v>9220028.29</v>
      </c>
      <c r="G652" s="396">
        <f t="shared" si="218"/>
        <v>3621197.54</v>
      </c>
      <c r="H652" s="397">
        <f t="shared" si="211"/>
        <v>0.392753408785907</v>
      </c>
      <c r="I652" s="396">
        <f t="shared" si="212"/>
        <v>2226818.13</v>
      </c>
      <c r="J652" s="397">
        <f t="shared" si="213"/>
        <v>1.59699584921438</v>
      </c>
    </row>
    <row r="653" s="344" customFormat="1" ht="24" customHeight="1" spans="1:10">
      <c r="A653" s="398">
        <v>2100101</v>
      </c>
      <c r="B653" s="399">
        <f t="shared" si="215"/>
        <v>7</v>
      </c>
      <c r="C653" s="6" t="s">
        <v>57</v>
      </c>
      <c r="D653" s="400">
        <v>1352879.41</v>
      </c>
      <c r="E653" s="400">
        <v>1459538.01</v>
      </c>
      <c r="F653" s="400">
        <v>1500738.01</v>
      </c>
      <c r="G653" s="400">
        <v>1814397.26</v>
      </c>
      <c r="H653" s="401">
        <f t="shared" si="211"/>
        <v>1.20900333563218</v>
      </c>
      <c r="I653" s="400">
        <f t="shared" si="212"/>
        <v>461517.85</v>
      </c>
      <c r="J653" s="401">
        <f t="shared" si="213"/>
        <v>0.341137463242197</v>
      </c>
    </row>
    <row r="654" s="344" customFormat="1" ht="24" customHeight="1" spans="1:10">
      <c r="A654" s="398">
        <v>2100102</v>
      </c>
      <c r="B654" s="399">
        <f t="shared" si="215"/>
        <v>7</v>
      </c>
      <c r="C654" s="6" t="s">
        <v>58</v>
      </c>
      <c r="D654" s="400">
        <v>41500</v>
      </c>
      <c r="E654" s="400">
        <v>0</v>
      </c>
      <c r="F654" s="400">
        <v>19290.28</v>
      </c>
      <c r="G654" s="400">
        <v>19290.28</v>
      </c>
      <c r="H654" s="401">
        <f t="shared" si="211"/>
        <v>1</v>
      </c>
      <c r="I654" s="400">
        <f t="shared" si="212"/>
        <v>-22209.72</v>
      </c>
      <c r="J654" s="401">
        <f t="shared" si="213"/>
        <v>-0.535173975903614</v>
      </c>
    </row>
    <row r="655" s="344" customFormat="1" ht="24" customHeight="1" spans="1:10">
      <c r="A655" s="398">
        <v>2100103</v>
      </c>
      <c r="B655" s="399">
        <f t="shared" si="215"/>
        <v>7</v>
      </c>
      <c r="C655" s="6" t="s">
        <v>59</v>
      </c>
      <c r="D655" s="400"/>
      <c r="E655" s="400"/>
      <c r="F655" s="400"/>
      <c r="G655" s="400"/>
      <c r="H655" s="401"/>
      <c r="I655" s="400"/>
      <c r="J655" s="401"/>
    </row>
    <row r="656" s="344" customFormat="1" ht="24" customHeight="1" spans="1:10">
      <c r="A656" s="398">
        <v>2100199</v>
      </c>
      <c r="B656" s="399">
        <f t="shared" si="215"/>
        <v>7</v>
      </c>
      <c r="C656" s="6" t="s">
        <v>537</v>
      </c>
      <c r="D656" s="400"/>
      <c r="E656" s="400">
        <v>7700000</v>
      </c>
      <c r="F656" s="400">
        <v>7700000</v>
      </c>
      <c r="G656" s="400">
        <v>1787510</v>
      </c>
      <c r="H656" s="401">
        <f>G656/F656</f>
        <v>0.232144155844156</v>
      </c>
      <c r="I656" s="400">
        <f>G656-D656</f>
        <v>1787510</v>
      </c>
      <c r="J656" s="401" t="e">
        <f>I656/D656</f>
        <v>#DIV/0!</v>
      </c>
    </row>
    <row r="657" s="344" customFormat="1" ht="24" customHeight="1" spans="1:10">
      <c r="A657" s="393">
        <v>21002</v>
      </c>
      <c r="B657" s="394">
        <f t="shared" si="215"/>
        <v>5</v>
      </c>
      <c r="C657" s="395" t="s">
        <v>538</v>
      </c>
      <c r="D657" s="396"/>
      <c r="E657" s="396"/>
      <c r="F657" s="396"/>
      <c r="G657" s="396"/>
      <c r="H657" s="397"/>
      <c r="I657" s="396"/>
      <c r="J657" s="397"/>
    </row>
    <row r="658" s="344" customFormat="1" ht="24" customHeight="1" spans="1:10">
      <c r="A658" s="398">
        <v>2100201</v>
      </c>
      <c r="B658" s="399">
        <f t="shared" si="215"/>
        <v>7</v>
      </c>
      <c r="C658" s="6" t="s">
        <v>539</v>
      </c>
      <c r="D658" s="400"/>
      <c r="E658" s="400"/>
      <c r="F658" s="400"/>
      <c r="G658" s="400"/>
      <c r="H658" s="401"/>
      <c r="I658" s="400"/>
      <c r="J658" s="401"/>
    </row>
    <row r="659" s="344" customFormat="1" ht="24" customHeight="1" spans="1:10">
      <c r="A659" s="398">
        <v>2100202</v>
      </c>
      <c r="B659" s="399">
        <f t="shared" si="215"/>
        <v>7</v>
      </c>
      <c r="C659" s="6" t="s">
        <v>540</v>
      </c>
      <c r="D659" s="400"/>
      <c r="E659" s="400"/>
      <c r="F659" s="400"/>
      <c r="G659" s="400"/>
      <c r="H659" s="401"/>
      <c r="I659" s="400"/>
      <c r="J659" s="401"/>
    </row>
    <row r="660" s="344" customFormat="1" ht="24" customHeight="1" spans="1:10">
      <c r="A660" s="398">
        <v>2100203</v>
      </c>
      <c r="B660" s="399">
        <f t="shared" si="215"/>
        <v>7</v>
      </c>
      <c r="C660" s="6" t="s">
        <v>541</v>
      </c>
      <c r="D660" s="400"/>
      <c r="E660" s="400"/>
      <c r="F660" s="400"/>
      <c r="G660" s="400"/>
      <c r="H660" s="401"/>
      <c r="I660" s="400"/>
      <c r="J660" s="401"/>
    </row>
    <row r="661" s="344" customFormat="1" ht="24" customHeight="1" spans="1:10">
      <c r="A661" s="398">
        <v>2100204</v>
      </c>
      <c r="B661" s="399">
        <f t="shared" si="215"/>
        <v>7</v>
      </c>
      <c r="C661" s="6" t="s">
        <v>542</v>
      </c>
      <c r="D661" s="400"/>
      <c r="E661" s="400"/>
      <c r="F661" s="400"/>
      <c r="G661" s="400"/>
      <c r="H661" s="401"/>
      <c r="I661" s="400"/>
      <c r="J661" s="401"/>
    </row>
    <row r="662" s="344" customFormat="1" ht="24" customHeight="1" spans="1:10">
      <c r="A662" s="398">
        <v>2100205</v>
      </c>
      <c r="B662" s="399">
        <f t="shared" si="215"/>
        <v>7</v>
      </c>
      <c r="C662" s="6" t="s">
        <v>543</v>
      </c>
      <c r="D662" s="400"/>
      <c r="E662" s="400"/>
      <c r="F662" s="400"/>
      <c r="G662" s="400"/>
      <c r="H662" s="401"/>
      <c r="I662" s="400"/>
      <c r="J662" s="401"/>
    </row>
    <row r="663" s="344" customFormat="1" ht="24" customHeight="1" spans="1:10">
      <c r="A663" s="398">
        <v>2100206</v>
      </c>
      <c r="B663" s="399">
        <f t="shared" si="215"/>
        <v>7</v>
      </c>
      <c r="C663" s="6" t="s">
        <v>544</v>
      </c>
      <c r="D663" s="400"/>
      <c r="E663" s="400"/>
      <c r="F663" s="400"/>
      <c r="G663" s="400"/>
      <c r="H663" s="401"/>
      <c r="I663" s="400"/>
      <c r="J663" s="401"/>
    </row>
    <row r="664" s="344" customFormat="1" ht="24" customHeight="1" spans="1:10">
      <c r="A664" s="398">
        <v>2100207</v>
      </c>
      <c r="B664" s="399">
        <f t="shared" si="215"/>
        <v>7</v>
      </c>
      <c r="C664" s="6" t="s">
        <v>545</v>
      </c>
      <c r="D664" s="400"/>
      <c r="E664" s="400"/>
      <c r="F664" s="400"/>
      <c r="G664" s="400"/>
      <c r="H664" s="401"/>
      <c r="I664" s="400"/>
      <c r="J664" s="401"/>
    </row>
    <row r="665" s="344" customFormat="1" ht="24" customHeight="1" spans="1:10">
      <c r="A665" s="398">
        <v>2100208</v>
      </c>
      <c r="B665" s="399">
        <f t="shared" si="215"/>
        <v>7</v>
      </c>
      <c r="C665" s="6" t="s">
        <v>546</v>
      </c>
      <c r="D665" s="400"/>
      <c r="E665" s="400"/>
      <c r="F665" s="400"/>
      <c r="G665" s="400"/>
      <c r="H665" s="401"/>
      <c r="I665" s="400"/>
      <c r="J665" s="401"/>
    </row>
    <row r="666" s="344" customFormat="1" ht="24" customHeight="1" spans="1:10">
      <c r="A666" s="398">
        <v>2100209</v>
      </c>
      <c r="B666" s="399">
        <f t="shared" si="215"/>
        <v>7</v>
      </c>
      <c r="C666" s="6" t="s">
        <v>547</v>
      </c>
      <c r="D666" s="400"/>
      <c r="E666" s="400"/>
      <c r="F666" s="400"/>
      <c r="G666" s="400"/>
      <c r="H666" s="401"/>
      <c r="I666" s="400"/>
      <c r="J666" s="401"/>
    </row>
    <row r="667" s="344" customFormat="1" ht="24" customHeight="1" spans="1:10">
      <c r="A667" s="398">
        <v>2100210</v>
      </c>
      <c r="B667" s="399">
        <f t="shared" si="215"/>
        <v>7</v>
      </c>
      <c r="C667" s="6" t="s">
        <v>548</v>
      </c>
      <c r="D667" s="400"/>
      <c r="E667" s="400"/>
      <c r="F667" s="400"/>
      <c r="G667" s="400"/>
      <c r="H667" s="401"/>
      <c r="I667" s="400"/>
      <c r="J667" s="401"/>
    </row>
    <row r="668" s="344" customFormat="1" ht="24" customHeight="1" spans="1:10">
      <c r="A668" s="398">
        <v>2100211</v>
      </c>
      <c r="B668" s="399">
        <f t="shared" si="215"/>
        <v>7</v>
      </c>
      <c r="C668" s="6" t="s">
        <v>549</v>
      </c>
      <c r="D668" s="400"/>
      <c r="E668" s="400"/>
      <c r="F668" s="400"/>
      <c r="G668" s="400"/>
      <c r="H668" s="401"/>
      <c r="I668" s="400"/>
      <c r="J668" s="401"/>
    </row>
    <row r="669" s="344" customFormat="1" ht="24" customHeight="1" spans="1:10">
      <c r="A669" s="398">
        <v>2100212</v>
      </c>
      <c r="B669" s="399">
        <f t="shared" si="215"/>
        <v>7</v>
      </c>
      <c r="C669" s="6" t="s">
        <v>550</v>
      </c>
      <c r="D669" s="400"/>
      <c r="E669" s="400"/>
      <c r="F669" s="400"/>
      <c r="G669" s="400"/>
      <c r="H669" s="401"/>
      <c r="I669" s="400"/>
      <c r="J669" s="401"/>
    </row>
    <row r="670" s="344" customFormat="1" ht="24" customHeight="1" spans="1:10">
      <c r="A670" s="398">
        <v>2100213</v>
      </c>
      <c r="B670" s="399">
        <f t="shared" si="215"/>
        <v>7</v>
      </c>
      <c r="C670" s="6" t="s">
        <v>551</v>
      </c>
      <c r="D670" s="400"/>
      <c r="E670" s="400"/>
      <c r="F670" s="400"/>
      <c r="G670" s="400"/>
      <c r="H670" s="401"/>
      <c r="I670" s="400"/>
      <c r="J670" s="401"/>
    </row>
    <row r="671" s="344" customFormat="1" ht="24" customHeight="1" spans="1:10">
      <c r="A671" s="398">
        <v>2100299</v>
      </c>
      <c r="B671" s="399">
        <f t="shared" si="215"/>
        <v>7</v>
      </c>
      <c r="C671" s="6" t="s">
        <v>552</v>
      </c>
      <c r="D671" s="400"/>
      <c r="E671" s="400"/>
      <c r="F671" s="400"/>
      <c r="G671" s="400"/>
      <c r="H671" s="401"/>
      <c r="I671" s="400"/>
      <c r="J671" s="401"/>
    </row>
    <row r="672" s="344" customFormat="1" ht="24" customHeight="1" spans="1:10">
      <c r="A672" s="393">
        <v>21003</v>
      </c>
      <c r="B672" s="394">
        <f t="shared" si="215"/>
        <v>5</v>
      </c>
      <c r="C672" s="395" t="s">
        <v>553</v>
      </c>
      <c r="D672" s="396">
        <f t="shared" ref="D672:G672" si="219">SUM(D673:D675)</f>
        <v>34939090.37</v>
      </c>
      <c r="E672" s="396">
        <f t="shared" si="219"/>
        <v>29853733.73</v>
      </c>
      <c r="F672" s="396">
        <f t="shared" si="219"/>
        <v>26649436.01</v>
      </c>
      <c r="G672" s="396">
        <f t="shared" si="219"/>
        <v>17246477.95</v>
      </c>
      <c r="H672" s="397">
        <f t="shared" ref="H672:H678" si="220">G672/F672</f>
        <v>0.647161086018045</v>
      </c>
      <c r="I672" s="396">
        <f t="shared" ref="I672:I678" si="221">G672-D672</f>
        <v>-17692612.42</v>
      </c>
      <c r="J672" s="397">
        <f t="shared" ref="J672:J678" si="222">I672/D672</f>
        <v>-0.50638446028897</v>
      </c>
    </row>
    <row r="673" s="344" customFormat="1" ht="24" customHeight="1" spans="1:10">
      <c r="A673" s="398">
        <v>2100301</v>
      </c>
      <c r="B673" s="399">
        <f t="shared" si="215"/>
        <v>7</v>
      </c>
      <c r="C673" s="6" t="s">
        <v>554</v>
      </c>
      <c r="D673" s="400">
        <v>18000000</v>
      </c>
      <c r="E673" s="400">
        <v>3870000</v>
      </c>
      <c r="F673" s="400">
        <v>4276020.3</v>
      </c>
      <c r="G673" s="400">
        <v>406020.3</v>
      </c>
      <c r="H673" s="401">
        <f t="shared" si="220"/>
        <v>0.0949528466925192</v>
      </c>
      <c r="I673" s="400">
        <f t="shared" si="221"/>
        <v>-17593979.7</v>
      </c>
      <c r="J673" s="401">
        <f t="shared" si="222"/>
        <v>-0.977443316666667</v>
      </c>
    </row>
    <row r="674" s="344" customFormat="1" ht="24" customHeight="1" spans="1:10">
      <c r="A674" s="398">
        <v>2100302</v>
      </c>
      <c r="B674" s="399">
        <f t="shared" si="215"/>
        <v>7</v>
      </c>
      <c r="C674" s="6" t="s">
        <v>555</v>
      </c>
      <c r="D674" s="400">
        <v>12445280.65</v>
      </c>
      <c r="E674" s="400">
        <v>13199785.4</v>
      </c>
      <c r="F674" s="400">
        <v>14483270.5</v>
      </c>
      <c r="G674" s="400">
        <v>12932379.2</v>
      </c>
      <c r="H674" s="401">
        <f t="shared" si="220"/>
        <v>0.892918433029335</v>
      </c>
      <c r="I674" s="400">
        <f t="shared" si="221"/>
        <v>487098.549999999</v>
      </c>
      <c r="J674" s="401">
        <f t="shared" si="222"/>
        <v>0.0391392178046221</v>
      </c>
    </row>
    <row r="675" s="344" customFormat="1" ht="24" customHeight="1" spans="1:10">
      <c r="A675" s="398">
        <v>2100399</v>
      </c>
      <c r="B675" s="399">
        <f t="shared" si="215"/>
        <v>7</v>
      </c>
      <c r="C675" s="6" t="s">
        <v>556</v>
      </c>
      <c r="D675" s="400">
        <v>4493809.72</v>
      </c>
      <c r="E675" s="400">
        <v>12783948.33</v>
      </c>
      <c r="F675" s="400">
        <v>7890145.21</v>
      </c>
      <c r="G675" s="400">
        <v>3908078.45</v>
      </c>
      <c r="H675" s="401">
        <f t="shared" si="220"/>
        <v>0.495311346747698</v>
      </c>
      <c r="I675" s="400">
        <f t="shared" si="221"/>
        <v>-585731.27</v>
      </c>
      <c r="J675" s="401">
        <f t="shared" si="222"/>
        <v>-0.130341804948519</v>
      </c>
    </row>
    <row r="676" s="344" customFormat="1" ht="24" customHeight="1" spans="1:10">
      <c r="A676" s="393">
        <v>21004</v>
      </c>
      <c r="B676" s="394">
        <f t="shared" si="215"/>
        <v>5</v>
      </c>
      <c r="C676" s="395" t="s">
        <v>557</v>
      </c>
      <c r="D676" s="396">
        <f t="shared" ref="D676:G676" si="223">SUM(D677:D687)</f>
        <v>48578961.27</v>
      </c>
      <c r="E676" s="396">
        <f t="shared" si="223"/>
        <v>145522144.66</v>
      </c>
      <c r="F676" s="396">
        <f t="shared" si="223"/>
        <v>145621695.88</v>
      </c>
      <c r="G676" s="396">
        <f t="shared" si="223"/>
        <v>84176580.1</v>
      </c>
      <c r="H676" s="397">
        <f t="shared" si="220"/>
        <v>0.578049717051544</v>
      </c>
      <c r="I676" s="396">
        <f t="shared" si="221"/>
        <v>35597618.83</v>
      </c>
      <c r="J676" s="397">
        <f t="shared" si="222"/>
        <v>0.732778509448767</v>
      </c>
    </row>
    <row r="677" s="344" customFormat="1" ht="24" customHeight="1" spans="1:10">
      <c r="A677" s="398">
        <v>2100401</v>
      </c>
      <c r="B677" s="399">
        <f t="shared" si="215"/>
        <v>7</v>
      </c>
      <c r="C677" s="6" t="s">
        <v>558</v>
      </c>
      <c r="D677" s="400">
        <v>10864472.35</v>
      </c>
      <c r="E677" s="400">
        <v>10020414.69</v>
      </c>
      <c r="F677" s="400">
        <v>10583579.65</v>
      </c>
      <c r="G677" s="400">
        <v>11456891.45</v>
      </c>
      <c r="H677" s="401">
        <f t="shared" si="220"/>
        <v>1.0825157299213</v>
      </c>
      <c r="I677" s="400">
        <f t="shared" si="221"/>
        <v>592419.1</v>
      </c>
      <c r="J677" s="401">
        <f t="shared" si="222"/>
        <v>0.0545281060059948</v>
      </c>
    </row>
    <row r="678" s="344" customFormat="1" ht="24" customHeight="1" spans="1:10">
      <c r="A678" s="398">
        <v>2100402</v>
      </c>
      <c r="B678" s="399">
        <f t="shared" si="215"/>
        <v>7</v>
      </c>
      <c r="C678" s="6" t="s">
        <v>559</v>
      </c>
      <c r="D678" s="400">
        <v>1344269.35</v>
      </c>
      <c r="E678" s="400">
        <v>1602387.04</v>
      </c>
      <c r="F678" s="400">
        <v>1658987.04</v>
      </c>
      <c r="G678" s="400">
        <v>1294839.12</v>
      </c>
      <c r="H678" s="401">
        <f t="shared" si="220"/>
        <v>0.78049984043275</v>
      </c>
      <c r="I678" s="400">
        <f t="shared" si="221"/>
        <v>-49430.23</v>
      </c>
      <c r="J678" s="401">
        <f t="shared" si="222"/>
        <v>-0.0367710756776534</v>
      </c>
    </row>
    <row r="679" s="344" customFormat="1" ht="24" customHeight="1" spans="1:10">
      <c r="A679" s="398">
        <v>2100403</v>
      </c>
      <c r="B679" s="399">
        <f t="shared" si="215"/>
        <v>7</v>
      </c>
      <c r="C679" s="6" t="s">
        <v>560</v>
      </c>
      <c r="D679" s="400"/>
      <c r="E679" s="400"/>
      <c r="F679" s="400"/>
      <c r="G679" s="400"/>
      <c r="H679" s="401"/>
      <c r="I679" s="400"/>
      <c r="J679" s="401"/>
    </row>
    <row r="680" s="344" customFormat="1" ht="24" customHeight="1" spans="1:10">
      <c r="A680" s="398">
        <v>2100404</v>
      </c>
      <c r="B680" s="399">
        <f t="shared" si="215"/>
        <v>7</v>
      </c>
      <c r="C680" s="6" t="s">
        <v>561</v>
      </c>
      <c r="D680" s="400"/>
      <c r="E680" s="400"/>
      <c r="F680" s="400"/>
      <c r="G680" s="400"/>
      <c r="H680" s="401"/>
      <c r="I680" s="400"/>
      <c r="J680" s="401"/>
    </row>
    <row r="681" s="344" customFormat="1" ht="24" customHeight="1" spans="1:10">
      <c r="A681" s="398">
        <v>2100405</v>
      </c>
      <c r="B681" s="399">
        <f t="shared" si="215"/>
        <v>7</v>
      </c>
      <c r="C681" s="6" t="s">
        <v>562</v>
      </c>
      <c r="D681" s="400"/>
      <c r="E681" s="400"/>
      <c r="F681" s="400"/>
      <c r="G681" s="400"/>
      <c r="H681" s="401"/>
      <c r="I681" s="400"/>
      <c r="J681" s="401"/>
    </row>
    <row r="682" s="344" customFormat="1" ht="24" customHeight="1" spans="1:10">
      <c r="A682" s="398">
        <v>2100406</v>
      </c>
      <c r="B682" s="399">
        <f t="shared" si="215"/>
        <v>7</v>
      </c>
      <c r="C682" s="6" t="s">
        <v>563</v>
      </c>
      <c r="D682" s="400"/>
      <c r="E682" s="400"/>
      <c r="F682" s="400"/>
      <c r="G682" s="400"/>
      <c r="H682" s="401"/>
      <c r="I682" s="400"/>
      <c r="J682" s="401"/>
    </row>
    <row r="683" s="344" customFormat="1" ht="24" customHeight="1" spans="1:10">
      <c r="A683" s="398">
        <v>2100407</v>
      </c>
      <c r="B683" s="399">
        <f t="shared" si="215"/>
        <v>7</v>
      </c>
      <c r="C683" s="6" t="s">
        <v>564</v>
      </c>
      <c r="D683" s="400"/>
      <c r="E683" s="400"/>
      <c r="F683" s="400"/>
      <c r="G683" s="400"/>
      <c r="H683" s="401"/>
      <c r="I683" s="400"/>
      <c r="J683" s="401"/>
    </row>
    <row r="684" s="344" customFormat="1" ht="24" customHeight="1" spans="1:10">
      <c r="A684" s="398">
        <v>2100408</v>
      </c>
      <c r="B684" s="399">
        <f t="shared" si="215"/>
        <v>7</v>
      </c>
      <c r="C684" s="6" t="s">
        <v>565</v>
      </c>
      <c r="D684" s="400">
        <v>6283073.39</v>
      </c>
      <c r="E684" s="400">
        <v>123752197.93</v>
      </c>
      <c r="F684" s="400">
        <v>124888697.93</v>
      </c>
      <c r="G684" s="400">
        <v>66349880.13</v>
      </c>
      <c r="H684" s="401">
        <f t="shared" ref="H684:H687" si="224">G684/F684</f>
        <v>0.531272094510818</v>
      </c>
      <c r="I684" s="400">
        <f t="shared" ref="I684:I689" si="225">G684-D684</f>
        <v>60066806.74</v>
      </c>
      <c r="J684" s="401">
        <f t="shared" ref="J684:J689" si="226">I684/D684</f>
        <v>9.56009949455644</v>
      </c>
    </row>
    <row r="685" s="344" customFormat="1" ht="24" customHeight="1" spans="1:10">
      <c r="A685" s="398">
        <v>2100409</v>
      </c>
      <c r="B685" s="399">
        <f t="shared" si="215"/>
        <v>7</v>
      </c>
      <c r="C685" s="6" t="s">
        <v>566</v>
      </c>
      <c r="D685" s="400">
        <v>819353.39</v>
      </c>
      <c r="E685" s="400">
        <v>2794145</v>
      </c>
      <c r="F685" s="400">
        <v>3430080</v>
      </c>
      <c r="G685" s="400">
        <v>889825</v>
      </c>
      <c r="H685" s="401">
        <f t="shared" si="224"/>
        <v>0.259418147681687</v>
      </c>
      <c r="I685" s="400">
        <f t="shared" si="225"/>
        <v>70471.61</v>
      </c>
      <c r="J685" s="401">
        <f t="shared" si="226"/>
        <v>0.086008809947073</v>
      </c>
    </row>
    <row r="686" s="344" customFormat="1" ht="24" customHeight="1" spans="1:10">
      <c r="A686" s="398">
        <v>2100410</v>
      </c>
      <c r="B686" s="399">
        <f t="shared" si="215"/>
        <v>7</v>
      </c>
      <c r="C686" s="6" t="s">
        <v>567</v>
      </c>
      <c r="D686" s="400">
        <v>29155910</v>
      </c>
      <c r="E686" s="400">
        <v>6442700</v>
      </c>
      <c r="F686" s="400">
        <v>3771855</v>
      </c>
      <c r="G686" s="400">
        <v>3647838.4</v>
      </c>
      <c r="H686" s="401">
        <f t="shared" si="224"/>
        <v>0.967120528228153</v>
      </c>
      <c r="I686" s="400">
        <f t="shared" si="225"/>
        <v>-25508071.6</v>
      </c>
      <c r="J686" s="401">
        <f t="shared" si="226"/>
        <v>-0.874885112486628</v>
      </c>
    </row>
    <row r="687" s="344" customFormat="1" ht="24" customHeight="1" spans="1:10">
      <c r="A687" s="398">
        <v>2100499</v>
      </c>
      <c r="B687" s="399">
        <f t="shared" si="215"/>
        <v>7</v>
      </c>
      <c r="C687" s="6" t="s">
        <v>568</v>
      </c>
      <c r="D687" s="400">
        <v>111882.79</v>
      </c>
      <c r="E687" s="400">
        <v>910300</v>
      </c>
      <c r="F687" s="400">
        <v>1288496.26</v>
      </c>
      <c r="G687" s="400">
        <v>537306</v>
      </c>
      <c r="H687" s="401">
        <f t="shared" si="224"/>
        <v>0.417002374535414</v>
      </c>
      <c r="I687" s="400">
        <f t="shared" si="225"/>
        <v>425423.21</v>
      </c>
      <c r="J687" s="401">
        <f t="shared" si="226"/>
        <v>3.80240079819247</v>
      </c>
    </row>
    <row r="688" s="344" customFormat="1" ht="24" customHeight="1" spans="1:10">
      <c r="A688" s="393">
        <v>21006</v>
      </c>
      <c r="B688" s="394">
        <f t="shared" si="215"/>
        <v>5</v>
      </c>
      <c r="C688" s="395" t="s">
        <v>569</v>
      </c>
      <c r="D688" s="396">
        <f t="shared" ref="D688:G688" si="227">SUM(D689:D690)</f>
        <v>100000</v>
      </c>
      <c r="E688" s="396">
        <f t="shared" si="227"/>
        <v>0</v>
      </c>
      <c r="F688" s="396">
        <f t="shared" si="227"/>
        <v>0</v>
      </c>
      <c r="G688" s="396">
        <f t="shared" si="227"/>
        <v>0</v>
      </c>
      <c r="H688" s="397"/>
      <c r="I688" s="396">
        <f t="shared" si="225"/>
        <v>-100000</v>
      </c>
      <c r="J688" s="397">
        <f t="shared" si="226"/>
        <v>-1</v>
      </c>
    </row>
    <row r="689" s="344" customFormat="1" ht="24" customHeight="1" spans="1:10">
      <c r="A689" s="398">
        <v>2100601</v>
      </c>
      <c r="B689" s="399">
        <f t="shared" si="215"/>
        <v>7</v>
      </c>
      <c r="C689" s="6" t="s">
        <v>570</v>
      </c>
      <c r="D689" s="400">
        <v>100000</v>
      </c>
      <c r="E689" s="400"/>
      <c r="F689" s="400"/>
      <c r="G689" s="400"/>
      <c r="H689" s="401"/>
      <c r="I689" s="400">
        <f t="shared" si="225"/>
        <v>-100000</v>
      </c>
      <c r="J689" s="401">
        <f t="shared" si="226"/>
        <v>-1</v>
      </c>
    </row>
    <row r="690" s="344" customFormat="1" ht="24" customHeight="1" spans="1:10">
      <c r="A690" s="398">
        <v>2100699</v>
      </c>
      <c r="B690" s="399">
        <f t="shared" si="215"/>
        <v>7</v>
      </c>
      <c r="C690" s="6" t="s">
        <v>571</v>
      </c>
      <c r="D690" s="400"/>
      <c r="E690" s="400"/>
      <c r="F690" s="400"/>
      <c r="G690" s="400"/>
      <c r="H690" s="401"/>
      <c r="I690" s="400"/>
      <c r="J690" s="401"/>
    </row>
    <row r="691" s="344" customFormat="1" ht="24" customHeight="1" spans="1:10">
      <c r="A691" s="393">
        <v>21007</v>
      </c>
      <c r="B691" s="394">
        <f t="shared" si="215"/>
        <v>5</v>
      </c>
      <c r="C691" s="395" t="s">
        <v>572</v>
      </c>
      <c r="D691" s="396">
        <f t="shared" ref="D691:G691" si="228">SUM(D692:D694)</f>
        <v>44730506.91</v>
      </c>
      <c r="E691" s="396">
        <f t="shared" si="228"/>
        <v>29588406.62</v>
      </c>
      <c r="F691" s="396">
        <f t="shared" si="228"/>
        <v>47085355.57</v>
      </c>
      <c r="G691" s="396">
        <f t="shared" si="228"/>
        <v>46879387.88</v>
      </c>
      <c r="H691" s="397">
        <f t="shared" ref="H691:H698" si="229">G691/F691</f>
        <v>0.995625652870056</v>
      </c>
      <c r="I691" s="396">
        <f t="shared" ref="I691:I698" si="230">G691-D691</f>
        <v>2148880.97</v>
      </c>
      <c r="J691" s="397">
        <f t="shared" ref="J691:J698" si="231">I691/D691</f>
        <v>0.0480406129607173</v>
      </c>
    </row>
    <row r="692" s="344" customFormat="1" ht="24" customHeight="1" spans="1:10">
      <c r="A692" s="398">
        <v>2100716</v>
      </c>
      <c r="B692" s="399">
        <f t="shared" si="215"/>
        <v>7</v>
      </c>
      <c r="C692" s="6" t="s">
        <v>573</v>
      </c>
      <c r="D692" s="400">
        <v>986202.9</v>
      </c>
      <c r="E692" s="400"/>
      <c r="F692" s="400">
        <v>840956</v>
      </c>
      <c r="G692" s="400">
        <v>775224.28</v>
      </c>
      <c r="H692" s="401">
        <f t="shared" si="229"/>
        <v>0.921836909422134</v>
      </c>
      <c r="I692" s="400">
        <f t="shared" si="230"/>
        <v>-210978.62</v>
      </c>
      <c r="J692" s="401">
        <f t="shared" si="231"/>
        <v>-0.213930236871135</v>
      </c>
    </row>
    <row r="693" s="344" customFormat="1" ht="24" customHeight="1" spans="1:10">
      <c r="A693" s="398">
        <v>2100717</v>
      </c>
      <c r="B693" s="399">
        <f t="shared" si="215"/>
        <v>7</v>
      </c>
      <c r="C693" s="6" t="s">
        <v>574</v>
      </c>
      <c r="D693" s="400">
        <v>17083287.88</v>
      </c>
      <c r="E693" s="400">
        <v>28520520.09</v>
      </c>
      <c r="F693" s="400">
        <v>33971353.58</v>
      </c>
      <c r="G693" s="400">
        <v>30364433.49</v>
      </c>
      <c r="H693" s="401">
        <f t="shared" si="229"/>
        <v>0.893824657839848</v>
      </c>
      <c r="I693" s="400">
        <f t="shared" si="230"/>
        <v>13281145.61</v>
      </c>
      <c r="J693" s="401">
        <f t="shared" si="231"/>
        <v>0.777434982264082</v>
      </c>
    </row>
    <row r="694" s="344" customFormat="1" ht="24" customHeight="1" spans="1:10">
      <c r="A694" s="398">
        <v>2100799</v>
      </c>
      <c r="B694" s="399">
        <f t="shared" si="215"/>
        <v>7</v>
      </c>
      <c r="C694" s="6" t="s">
        <v>575</v>
      </c>
      <c r="D694" s="400">
        <v>26661016.13</v>
      </c>
      <c r="E694" s="400">
        <v>1067886.53</v>
      </c>
      <c r="F694" s="400">
        <v>12273045.99</v>
      </c>
      <c r="G694" s="400">
        <v>15739730.11</v>
      </c>
      <c r="H694" s="401">
        <f t="shared" si="229"/>
        <v>1.28246322248158</v>
      </c>
      <c r="I694" s="400">
        <f t="shared" si="230"/>
        <v>-10921286.02</v>
      </c>
      <c r="J694" s="401">
        <f t="shared" si="231"/>
        <v>-0.409635025414915</v>
      </c>
    </row>
    <row r="695" s="344" customFormat="1" ht="24" customHeight="1" spans="1:10">
      <c r="A695" s="393">
        <v>21011</v>
      </c>
      <c r="B695" s="394">
        <f t="shared" si="215"/>
        <v>5</v>
      </c>
      <c r="C695" s="395" t="s">
        <v>576</v>
      </c>
      <c r="D695" s="396">
        <f t="shared" ref="D695:G695" si="232">SUM(D696:D699)</f>
        <v>88733604.92</v>
      </c>
      <c r="E695" s="396">
        <f t="shared" si="232"/>
        <v>80697391.89</v>
      </c>
      <c r="F695" s="396">
        <f t="shared" si="232"/>
        <v>62791383.06</v>
      </c>
      <c r="G695" s="396">
        <f t="shared" si="232"/>
        <v>49843159.79</v>
      </c>
      <c r="H695" s="397">
        <f t="shared" si="229"/>
        <v>0.793789806196379</v>
      </c>
      <c r="I695" s="396">
        <f t="shared" si="230"/>
        <v>-38890445.13</v>
      </c>
      <c r="J695" s="397">
        <f t="shared" si="231"/>
        <v>-0.438283164141282</v>
      </c>
    </row>
    <row r="696" s="344" customFormat="1" ht="24" customHeight="1" spans="1:10">
      <c r="A696" s="398">
        <v>2101101</v>
      </c>
      <c r="B696" s="399">
        <f t="shared" si="215"/>
        <v>7</v>
      </c>
      <c r="C696" s="6" t="s">
        <v>577</v>
      </c>
      <c r="D696" s="400">
        <v>6385513.88</v>
      </c>
      <c r="E696" s="400">
        <v>6894275.21</v>
      </c>
      <c r="F696" s="400">
        <v>7315636.61</v>
      </c>
      <c r="G696" s="400">
        <v>6871574.47</v>
      </c>
      <c r="H696" s="401">
        <f t="shared" si="229"/>
        <v>0.939299590223905</v>
      </c>
      <c r="I696" s="400">
        <f t="shared" si="230"/>
        <v>486060.59</v>
      </c>
      <c r="J696" s="401">
        <f t="shared" si="231"/>
        <v>0.0761192598018438</v>
      </c>
    </row>
    <row r="697" s="344" customFormat="1" ht="24" customHeight="1" spans="1:10">
      <c r="A697" s="398">
        <v>2101102</v>
      </c>
      <c r="B697" s="399">
        <f t="shared" si="215"/>
        <v>7</v>
      </c>
      <c r="C697" s="6" t="s">
        <v>578</v>
      </c>
      <c r="D697" s="400">
        <v>41874266.12</v>
      </c>
      <c r="E697" s="400">
        <v>49405814.57</v>
      </c>
      <c r="F697" s="400">
        <v>49658504.63</v>
      </c>
      <c r="G697" s="400">
        <v>42610765.21</v>
      </c>
      <c r="H697" s="401">
        <f t="shared" si="229"/>
        <v>0.858075883023222</v>
      </c>
      <c r="I697" s="400">
        <f t="shared" si="230"/>
        <v>736499.090000004</v>
      </c>
      <c r="J697" s="401">
        <f t="shared" si="231"/>
        <v>0.0175883462145797</v>
      </c>
    </row>
    <row r="698" s="344" customFormat="1" ht="24" customHeight="1" spans="1:10">
      <c r="A698" s="398">
        <v>2101103</v>
      </c>
      <c r="B698" s="399">
        <f t="shared" si="215"/>
        <v>7</v>
      </c>
      <c r="C698" s="6" t="s">
        <v>579</v>
      </c>
      <c r="D698" s="400">
        <v>40473824.92</v>
      </c>
      <c r="E698" s="400">
        <v>24397302.11</v>
      </c>
      <c r="F698" s="400">
        <v>5817241.82</v>
      </c>
      <c r="G698" s="400">
        <v>360820.11</v>
      </c>
      <c r="H698" s="401">
        <f t="shared" si="229"/>
        <v>0.0620259774588501</v>
      </c>
      <c r="I698" s="400">
        <f t="shared" si="230"/>
        <v>-40113004.81</v>
      </c>
      <c r="J698" s="401">
        <f t="shared" si="231"/>
        <v>-0.991085099796889</v>
      </c>
    </row>
    <row r="699" s="344" customFormat="1" ht="24" customHeight="1" spans="1:10">
      <c r="A699" s="398">
        <v>2101199</v>
      </c>
      <c r="B699" s="399">
        <f t="shared" si="215"/>
        <v>7</v>
      </c>
      <c r="C699" s="6" t="s">
        <v>580</v>
      </c>
      <c r="D699" s="400"/>
      <c r="E699" s="400"/>
      <c r="F699" s="400"/>
      <c r="G699" s="400"/>
      <c r="H699" s="401"/>
      <c r="I699" s="400"/>
      <c r="J699" s="401"/>
    </row>
    <row r="700" s="344" customFormat="1" ht="24" customHeight="1" spans="1:10">
      <c r="A700" s="393">
        <v>21012</v>
      </c>
      <c r="B700" s="394">
        <f t="shared" si="215"/>
        <v>5</v>
      </c>
      <c r="C700" s="395" t="s">
        <v>581</v>
      </c>
      <c r="D700" s="396">
        <f t="shared" ref="D700:G700" si="233">SUM(D701:D703)</f>
        <v>425997.75</v>
      </c>
      <c r="E700" s="396">
        <f t="shared" si="233"/>
        <v>8615604.95</v>
      </c>
      <c r="F700" s="396">
        <f t="shared" si="233"/>
        <v>5509338.8</v>
      </c>
      <c r="G700" s="396">
        <f t="shared" si="233"/>
        <v>5504735</v>
      </c>
      <c r="H700" s="397">
        <f t="shared" ref="H700:H705" si="234">G700/F700</f>
        <v>0.99916436433352</v>
      </c>
      <c r="I700" s="396">
        <f t="shared" ref="I700:I705" si="235">G700-D700</f>
        <v>5078737.25</v>
      </c>
      <c r="J700" s="397">
        <f t="shared" ref="J700:J705" si="236">I700/D700</f>
        <v>11.9219813954416</v>
      </c>
    </row>
    <row r="701" s="344" customFormat="1" ht="24" customHeight="1" spans="1:10">
      <c r="A701" s="398">
        <v>2101201</v>
      </c>
      <c r="B701" s="399">
        <f t="shared" si="215"/>
        <v>7</v>
      </c>
      <c r="C701" s="6" t="s">
        <v>582</v>
      </c>
      <c r="D701" s="400"/>
      <c r="E701" s="400"/>
      <c r="F701" s="400"/>
      <c r="G701" s="400"/>
      <c r="H701" s="401"/>
      <c r="I701" s="400"/>
      <c r="J701" s="401"/>
    </row>
    <row r="702" s="344" customFormat="1" ht="24" customHeight="1" spans="1:10">
      <c r="A702" s="398">
        <v>2101202</v>
      </c>
      <c r="B702" s="399">
        <f t="shared" si="215"/>
        <v>7</v>
      </c>
      <c r="C702" s="6" t="s">
        <v>583</v>
      </c>
      <c r="D702" s="400">
        <v>425997.75</v>
      </c>
      <c r="E702" s="400">
        <v>8615604.95</v>
      </c>
      <c r="F702" s="400">
        <v>5509338.8</v>
      </c>
      <c r="G702" s="400">
        <v>5504735</v>
      </c>
      <c r="H702" s="401">
        <f t="shared" si="234"/>
        <v>0.99916436433352</v>
      </c>
      <c r="I702" s="400">
        <f t="shared" si="235"/>
        <v>5078737.25</v>
      </c>
      <c r="J702" s="401">
        <f t="shared" si="236"/>
        <v>11.9219813954416</v>
      </c>
    </row>
    <row r="703" s="344" customFormat="1" ht="24" customHeight="1" spans="1:10">
      <c r="A703" s="398">
        <v>2101299</v>
      </c>
      <c r="B703" s="399">
        <f t="shared" si="215"/>
        <v>7</v>
      </c>
      <c r="C703" s="6" t="s">
        <v>584</v>
      </c>
      <c r="D703" s="400"/>
      <c r="E703" s="400"/>
      <c r="F703" s="400"/>
      <c r="G703" s="400"/>
      <c r="H703" s="401"/>
      <c r="I703" s="400"/>
      <c r="J703" s="401"/>
    </row>
    <row r="704" s="344" customFormat="1" ht="24" customHeight="1" spans="1:10">
      <c r="A704" s="393">
        <v>21013</v>
      </c>
      <c r="B704" s="394">
        <f t="shared" si="215"/>
        <v>5</v>
      </c>
      <c r="C704" s="395" t="s">
        <v>585</v>
      </c>
      <c r="D704" s="396">
        <f t="shared" ref="D704:G704" si="237">SUM(D705:D707)</f>
        <v>5073243.5</v>
      </c>
      <c r="E704" s="396">
        <f t="shared" si="237"/>
        <v>40651892.01</v>
      </c>
      <c r="F704" s="396">
        <f t="shared" si="237"/>
        <v>42335176.27</v>
      </c>
      <c r="G704" s="396">
        <f t="shared" si="237"/>
        <v>41901892.01</v>
      </c>
      <c r="H704" s="397">
        <f t="shared" si="234"/>
        <v>0.989765384293273</v>
      </c>
      <c r="I704" s="396">
        <f t="shared" si="235"/>
        <v>36828648.51</v>
      </c>
      <c r="J704" s="397">
        <f t="shared" si="236"/>
        <v>7.25938908905121</v>
      </c>
    </row>
    <row r="705" s="344" customFormat="1" ht="24" customHeight="1" spans="1:10">
      <c r="A705" s="398">
        <v>2101301</v>
      </c>
      <c r="B705" s="399">
        <f t="shared" si="215"/>
        <v>7</v>
      </c>
      <c r="C705" s="6" t="s">
        <v>586</v>
      </c>
      <c r="D705" s="400">
        <v>5073243.5</v>
      </c>
      <c r="E705" s="400">
        <v>40651892.01</v>
      </c>
      <c r="F705" s="400">
        <v>42335176.27</v>
      </c>
      <c r="G705" s="400">
        <v>41901892.01</v>
      </c>
      <c r="H705" s="401">
        <f t="shared" si="234"/>
        <v>0.989765384293273</v>
      </c>
      <c r="I705" s="400">
        <f t="shared" si="235"/>
        <v>36828648.51</v>
      </c>
      <c r="J705" s="401">
        <f t="shared" si="236"/>
        <v>7.25938908905121</v>
      </c>
    </row>
    <row r="706" s="344" customFormat="1" ht="24" customHeight="1" spans="1:10">
      <c r="A706" s="398">
        <v>2101302</v>
      </c>
      <c r="B706" s="399">
        <f t="shared" si="215"/>
        <v>7</v>
      </c>
      <c r="C706" s="6" t="s">
        <v>587</v>
      </c>
      <c r="D706" s="400"/>
      <c r="E706" s="400"/>
      <c r="F706" s="400"/>
      <c r="G706" s="400"/>
      <c r="H706" s="401"/>
      <c r="I706" s="400"/>
      <c r="J706" s="401"/>
    </row>
    <row r="707" s="344" customFormat="1" ht="24" customHeight="1" spans="1:10">
      <c r="A707" s="398">
        <v>2101399</v>
      </c>
      <c r="B707" s="399">
        <f t="shared" si="215"/>
        <v>7</v>
      </c>
      <c r="C707" s="6" t="s">
        <v>588</v>
      </c>
      <c r="D707" s="400"/>
      <c r="E707" s="400"/>
      <c r="F707" s="400"/>
      <c r="G707" s="400"/>
      <c r="H707" s="401"/>
      <c r="I707" s="400"/>
      <c r="J707" s="401"/>
    </row>
    <row r="708" s="344" customFormat="1" ht="24" customHeight="1" spans="1:10">
      <c r="A708" s="393">
        <v>21014</v>
      </c>
      <c r="B708" s="394">
        <f t="shared" si="215"/>
        <v>5</v>
      </c>
      <c r="C708" s="395" t="s">
        <v>589</v>
      </c>
      <c r="D708" s="396">
        <f t="shared" ref="D708:G708" si="238">SUM(D709:D710)</f>
        <v>0</v>
      </c>
      <c r="E708" s="396">
        <f t="shared" si="238"/>
        <v>83800</v>
      </c>
      <c r="F708" s="396">
        <f t="shared" si="238"/>
        <v>140800</v>
      </c>
      <c r="G708" s="396">
        <f t="shared" si="238"/>
        <v>83800</v>
      </c>
      <c r="H708" s="397">
        <f t="shared" ref="H708:H712" si="239">G708/F708</f>
        <v>0.595170454545455</v>
      </c>
      <c r="I708" s="396">
        <f t="shared" ref="I708:I713" si="240">G708-D708</f>
        <v>83800</v>
      </c>
      <c r="J708" s="397" t="e">
        <f t="shared" ref="J708:J713" si="241">I708/D708</f>
        <v>#DIV/0!</v>
      </c>
    </row>
    <row r="709" s="344" customFormat="1" ht="24" customHeight="1" spans="1:10">
      <c r="A709" s="398">
        <v>2101401</v>
      </c>
      <c r="B709" s="399">
        <f t="shared" si="215"/>
        <v>7</v>
      </c>
      <c r="C709" s="6" t="s">
        <v>590</v>
      </c>
      <c r="D709" s="400"/>
      <c r="E709" s="400">
        <v>83800</v>
      </c>
      <c r="F709" s="400">
        <v>140800</v>
      </c>
      <c r="G709" s="400">
        <v>83800</v>
      </c>
      <c r="H709" s="401">
        <f t="shared" si="239"/>
        <v>0.595170454545455</v>
      </c>
      <c r="I709" s="400">
        <f t="shared" si="240"/>
        <v>83800</v>
      </c>
      <c r="J709" s="401" t="e">
        <f t="shared" si="241"/>
        <v>#DIV/0!</v>
      </c>
    </row>
    <row r="710" s="344" customFormat="1" ht="24" customHeight="1" spans="1:10">
      <c r="A710" s="398">
        <v>2101499</v>
      </c>
      <c r="B710" s="399">
        <f t="shared" si="215"/>
        <v>7</v>
      </c>
      <c r="C710" s="6" t="s">
        <v>591</v>
      </c>
      <c r="D710" s="400"/>
      <c r="E710" s="400"/>
      <c r="F710" s="400"/>
      <c r="G710" s="400"/>
      <c r="H710" s="401"/>
      <c r="I710" s="400"/>
      <c r="J710" s="401"/>
    </row>
    <row r="711" s="344" customFormat="1" ht="24" customHeight="1" spans="1:10">
      <c r="A711" s="393">
        <v>21015</v>
      </c>
      <c r="B711" s="394">
        <f t="shared" si="215"/>
        <v>5</v>
      </c>
      <c r="C711" s="395" t="s">
        <v>592</v>
      </c>
      <c r="D711" s="396">
        <f t="shared" ref="D711:G711" si="242">SUM(D712:D719)</f>
        <v>1001767.46</v>
      </c>
      <c r="E711" s="396">
        <f t="shared" si="242"/>
        <v>875372.45</v>
      </c>
      <c r="F711" s="396">
        <f t="shared" si="242"/>
        <v>1016972.45</v>
      </c>
      <c r="G711" s="396">
        <f t="shared" si="242"/>
        <v>1148954.65</v>
      </c>
      <c r="H711" s="397">
        <f t="shared" si="239"/>
        <v>1.12977952352593</v>
      </c>
      <c r="I711" s="396">
        <f t="shared" si="240"/>
        <v>147187.19</v>
      </c>
      <c r="J711" s="397">
        <f t="shared" si="241"/>
        <v>0.146927501518167</v>
      </c>
    </row>
    <row r="712" s="344" customFormat="1" ht="24" customHeight="1" spans="1:10">
      <c r="A712" s="398">
        <v>2101501</v>
      </c>
      <c r="B712" s="399">
        <f t="shared" ref="B712:B775" si="243">LEN(A712)</f>
        <v>7</v>
      </c>
      <c r="C712" s="6" t="s">
        <v>414</v>
      </c>
      <c r="D712" s="400">
        <v>842217.46</v>
      </c>
      <c r="E712" s="400">
        <v>875372.45</v>
      </c>
      <c r="F712" s="400">
        <v>856972.45</v>
      </c>
      <c r="G712" s="400">
        <v>982966.65</v>
      </c>
      <c r="H712" s="401">
        <f t="shared" si="239"/>
        <v>1.14702246262409</v>
      </c>
      <c r="I712" s="400">
        <f t="shared" si="240"/>
        <v>140749.19</v>
      </c>
      <c r="J712" s="401">
        <f t="shared" si="241"/>
        <v>0.167117397447448</v>
      </c>
    </row>
    <row r="713" s="344" customFormat="1" ht="24" customHeight="1" spans="1:10">
      <c r="A713" s="398">
        <v>2101502</v>
      </c>
      <c r="B713" s="399">
        <f t="shared" si="243"/>
        <v>7</v>
      </c>
      <c r="C713" s="6" t="s">
        <v>415</v>
      </c>
      <c r="D713" s="400">
        <v>130000</v>
      </c>
      <c r="E713" s="400"/>
      <c r="F713" s="400"/>
      <c r="G713" s="400"/>
      <c r="H713" s="401"/>
      <c r="I713" s="400">
        <f t="shared" si="240"/>
        <v>-130000</v>
      </c>
      <c r="J713" s="401">
        <f t="shared" si="241"/>
        <v>-1</v>
      </c>
    </row>
    <row r="714" s="344" customFormat="1" ht="24" customHeight="1" spans="1:10">
      <c r="A714" s="398">
        <v>2101503</v>
      </c>
      <c r="B714" s="399">
        <f t="shared" si="243"/>
        <v>7</v>
      </c>
      <c r="C714" s="6" t="s">
        <v>416</v>
      </c>
      <c r="D714" s="400"/>
      <c r="E714" s="400"/>
      <c r="F714" s="400"/>
      <c r="G714" s="400"/>
      <c r="H714" s="401"/>
      <c r="I714" s="400"/>
      <c r="J714" s="401"/>
    </row>
    <row r="715" s="344" customFormat="1" ht="24" customHeight="1" spans="1:10">
      <c r="A715" s="398">
        <v>2101504</v>
      </c>
      <c r="B715" s="399">
        <f t="shared" si="243"/>
        <v>7</v>
      </c>
      <c r="C715" s="6" t="s">
        <v>593</v>
      </c>
      <c r="D715" s="400"/>
      <c r="E715" s="400"/>
      <c r="F715" s="400">
        <v>29800</v>
      </c>
      <c r="G715" s="400">
        <v>29800</v>
      </c>
      <c r="H715" s="401">
        <f t="shared" ref="H715:H719" si="244">G715/F715</f>
        <v>1</v>
      </c>
      <c r="I715" s="400">
        <f t="shared" ref="I715:I722" si="245">G715-D715</f>
        <v>29800</v>
      </c>
      <c r="J715" s="401"/>
    </row>
    <row r="716" s="344" customFormat="1" ht="24" customHeight="1" spans="1:10">
      <c r="A716" s="398">
        <v>2101505</v>
      </c>
      <c r="B716" s="399">
        <f t="shared" si="243"/>
        <v>7</v>
      </c>
      <c r="C716" s="6" t="s">
        <v>594</v>
      </c>
      <c r="D716" s="400"/>
      <c r="E716" s="400"/>
      <c r="F716" s="400"/>
      <c r="G716" s="400"/>
      <c r="H716" s="401"/>
      <c r="I716" s="400"/>
      <c r="J716" s="401"/>
    </row>
    <row r="717" s="344" customFormat="1" ht="24" customHeight="1" spans="1:10">
      <c r="A717" s="398">
        <v>2101506</v>
      </c>
      <c r="B717" s="399">
        <f t="shared" si="243"/>
        <v>7</v>
      </c>
      <c r="C717" s="6" t="s">
        <v>595</v>
      </c>
      <c r="D717" s="400"/>
      <c r="E717" s="400"/>
      <c r="F717" s="400">
        <v>61600</v>
      </c>
      <c r="G717" s="400">
        <v>61600</v>
      </c>
      <c r="H717" s="401">
        <f t="shared" si="244"/>
        <v>1</v>
      </c>
      <c r="I717" s="400">
        <f t="shared" si="245"/>
        <v>61600</v>
      </c>
      <c r="J717" s="401"/>
    </row>
    <row r="718" s="344" customFormat="1" ht="24" customHeight="1" spans="1:10">
      <c r="A718" s="398">
        <v>2101550</v>
      </c>
      <c r="B718" s="399">
        <f t="shared" si="243"/>
        <v>7</v>
      </c>
      <c r="C718" s="6" t="s">
        <v>528</v>
      </c>
      <c r="D718" s="400"/>
      <c r="E718" s="400"/>
      <c r="F718" s="400"/>
      <c r="G718" s="400"/>
      <c r="H718" s="401"/>
      <c r="I718" s="400"/>
      <c r="J718" s="401"/>
    </row>
    <row r="719" s="344" customFormat="1" ht="24" customHeight="1" spans="1:10">
      <c r="A719" s="398">
        <v>2101599</v>
      </c>
      <c r="B719" s="399">
        <f t="shared" si="243"/>
        <v>7</v>
      </c>
      <c r="C719" s="6" t="s">
        <v>596</v>
      </c>
      <c r="D719" s="400">
        <v>29550</v>
      </c>
      <c r="E719" s="400"/>
      <c r="F719" s="400">
        <v>68600</v>
      </c>
      <c r="G719" s="400">
        <v>74588</v>
      </c>
      <c r="H719" s="401">
        <f t="shared" si="244"/>
        <v>1.08728862973761</v>
      </c>
      <c r="I719" s="400">
        <f t="shared" si="245"/>
        <v>45038</v>
      </c>
      <c r="J719" s="401">
        <f t="shared" ref="J719:J721" si="246">I719/D719</f>
        <v>1.52412859560068</v>
      </c>
    </row>
    <row r="720" s="344" customFormat="1" ht="24" customHeight="1" spans="1:10">
      <c r="A720" s="393">
        <v>21016</v>
      </c>
      <c r="B720" s="394">
        <f t="shared" si="243"/>
        <v>5</v>
      </c>
      <c r="C720" s="395" t="s">
        <v>597</v>
      </c>
      <c r="D720" s="396">
        <f t="shared" ref="D720:G720" si="247">D721</f>
        <v>49591.9</v>
      </c>
      <c r="E720" s="396">
        <f t="shared" si="247"/>
        <v>0</v>
      </c>
      <c r="F720" s="396">
        <f t="shared" si="247"/>
        <v>0</v>
      </c>
      <c r="G720" s="396">
        <f t="shared" si="247"/>
        <v>0</v>
      </c>
      <c r="H720" s="397"/>
      <c r="I720" s="396">
        <f t="shared" si="245"/>
        <v>-49591.9</v>
      </c>
      <c r="J720" s="397">
        <f t="shared" si="246"/>
        <v>-1</v>
      </c>
    </row>
    <row r="721" s="344" customFormat="1" ht="24" customHeight="1" spans="1:10">
      <c r="A721" s="398">
        <v>2101601</v>
      </c>
      <c r="B721" s="399">
        <f t="shared" si="243"/>
        <v>7</v>
      </c>
      <c r="C721" s="6" t="s">
        <v>598</v>
      </c>
      <c r="D721" s="400">
        <v>49591.9</v>
      </c>
      <c r="E721" s="400"/>
      <c r="F721" s="400"/>
      <c r="G721" s="400"/>
      <c r="H721" s="401"/>
      <c r="I721" s="400">
        <f t="shared" si="245"/>
        <v>-49591.9</v>
      </c>
      <c r="J721" s="401">
        <f t="shared" si="246"/>
        <v>-1</v>
      </c>
    </row>
    <row r="722" s="344" customFormat="1" ht="24" customHeight="1" spans="1:10">
      <c r="A722" s="393">
        <v>21017</v>
      </c>
      <c r="B722" s="394">
        <f t="shared" si="243"/>
        <v>5</v>
      </c>
      <c r="C722" s="395" t="s">
        <v>599</v>
      </c>
      <c r="D722" s="396">
        <f t="shared" ref="D722:G722" si="248">SUM(D723:D727)</f>
        <v>0</v>
      </c>
      <c r="E722" s="396">
        <f t="shared" si="248"/>
        <v>500000</v>
      </c>
      <c r="F722" s="396">
        <f t="shared" si="248"/>
        <v>100000</v>
      </c>
      <c r="G722" s="396">
        <f t="shared" si="248"/>
        <v>100000</v>
      </c>
      <c r="H722" s="397">
        <f>G722/F722</f>
        <v>1</v>
      </c>
      <c r="I722" s="396">
        <f t="shared" si="245"/>
        <v>100000</v>
      </c>
      <c r="J722" s="397"/>
    </row>
    <row r="723" s="344" customFormat="1" ht="24" customHeight="1" spans="1:10">
      <c r="A723" s="398" t="s">
        <v>600</v>
      </c>
      <c r="B723" s="399">
        <f t="shared" si="243"/>
        <v>7</v>
      </c>
      <c r="C723" s="6" t="s">
        <v>57</v>
      </c>
      <c r="D723" s="400"/>
      <c r="E723" s="400"/>
      <c r="F723" s="400"/>
      <c r="G723" s="400"/>
      <c r="H723" s="401"/>
      <c r="I723" s="400"/>
      <c r="J723" s="401"/>
    </row>
    <row r="724" s="344" customFormat="1" ht="24" customHeight="1" spans="1:10">
      <c r="A724" s="398" t="s">
        <v>601</v>
      </c>
      <c r="B724" s="399">
        <f t="shared" si="243"/>
        <v>7</v>
      </c>
      <c r="C724" s="6" t="s">
        <v>58</v>
      </c>
      <c r="D724" s="400"/>
      <c r="E724" s="400"/>
      <c r="F724" s="400"/>
      <c r="G724" s="400"/>
      <c r="H724" s="401"/>
      <c r="I724" s="400"/>
      <c r="J724" s="401"/>
    </row>
    <row r="725" s="344" customFormat="1" ht="24" customHeight="1" spans="1:10">
      <c r="A725" s="398" t="s">
        <v>602</v>
      </c>
      <c r="B725" s="399">
        <f t="shared" si="243"/>
        <v>7</v>
      </c>
      <c r="C725" s="6" t="s">
        <v>59</v>
      </c>
      <c r="D725" s="400"/>
      <c r="E725" s="400"/>
      <c r="F725" s="400"/>
      <c r="G725" s="400"/>
      <c r="H725" s="401"/>
      <c r="I725" s="400"/>
      <c r="J725" s="401"/>
    </row>
    <row r="726" s="344" customFormat="1" ht="24" customHeight="1" spans="1:10">
      <c r="A726" s="398">
        <v>2101704</v>
      </c>
      <c r="B726" s="399">
        <f t="shared" si="243"/>
        <v>7</v>
      </c>
      <c r="C726" s="6" t="s">
        <v>570</v>
      </c>
      <c r="D726" s="400"/>
      <c r="E726" s="400">
        <v>400000</v>
      </c>
      <c r="F726" s="400"/>
      <c r="G726" s="400"/>
      <c r="H726" s="401"/>
      <c r="I726" s="400"/>
      <c r="J726" s="401"/>
    </row>
    <row r="727" s="344" customFormat="1" ht="24" customHeight="1" spans="1:10">
      <c r="A727" s="398">
        <v>2101799</v>
      </c>
      <c r="B727" s="399">
        <f t="shared" si="243"/>
        <v>7</v>
      </c>
      <c r="C727" s="6" t="s">
        <v>603</v>
      </c>
      <c r="D727" s="400">
        <v>0</v>
      </c>
      <c r="E727" s="400">
        <v>100000</v>
      </c>
      <c r="F727" s="400">
        <v>100000</v>
      </c>
      <c r="G727" s="400">
        <v>100000</v>
      </c>
      <c r="H727" s="401">
        <f t="shared" ref="H727:H730" si="249">G727/F727</f>
        <v>1</v>
      </c>
      <c r="I727" s="400">
        <f t="shared" ref="I727:I732" si="250">G727-D727</f>
        <v>100000</v>
      </c>
      <c r="J727" s="401"/>
    </row>
    <row r="728" s="344" customFormat="1" ht="24" customHeight="1" spans="1:10">
      <c r="A728" s="393">
        <v>21099</v>
      </c>
      <c r="B728" s="394">
        <f t="shared" si="243"/>
        <v>5</v>
      </c>
      <c r="C728" s="395" t="s">
        <v>604</v>
      </c>
      <c r="D728" s="396">
        <f t="shared" ref="D728:G728" si="251">D729</f>
        <v>134479.89</v>
      </c>
      <c r="E728" s="396">
        <f t="shared" si="251"/>
        <v>1007715.11</v>
      </c>
      <c r="F728" s="396">
        <f t="shared" si="251"/>
        <v>1121915.11</v>
      </c>
      <c r="G728" s="396">
        <f t="shared" si="251"/>
        <v>14508.78</v>
      </c>
      <c r="H728" s="397">
        <f t="shared" si="249"/>
        <v>0.0129321549114353</v>
      </c>
      <c r="I728" s="396">
        <f t="shared" si="250"/>
        <v>-119971.11</v>
      </c>
      <c r="J728" s="397">
        <f t="shared" ref="J728:J732" si="252">I728/D728</f>
        <v>-0.892111898663808</v>
      </c>
    </row>
    <row r="729" s="344" customFormat="1" ht="24" customHeight="1" spans="1:10">
      <c r="A729" s="398">
        <v>2109999</v>
      </c>
      <c r="B729" s="399">
        <f t="shared" si="243"/>
        <v>7</v>
      </c>
      <c r="C729" s="6" t="s">
        <v>605</v>
      </c>
      <c r="D729" s="400">
        <v>134479.89</v>
      </c>
      <c r="E729" s="400">
        <v>1007715.11</v>
      </c>
      <c r="F729" s="400">
        <v>1121915.11</v>
      </c>
      <c r="G729" s="400">
        <v>14508.78</v>
      </c>
      <c r="H729" s="401">
        <f t="shared" si="249"/>
        <v>0.0129321549114353</v>
      </c>
      <c r="I729" s="400">
        <f t="shared" si="250"/>
        <v>-119971.11</v>
      </c>
      <c r="J729" s="401">
        <f t="shared" si="252"/>
        <v>-0.892111898663808</v>
      </c>
    </row>
    <row r="730" s="344" customFormat="1" ht="24" customHeight="1" spans="1:10">
      <c r="A730" s="387">
        <v>211</v>
      </c>
      <c r="B730" s="388">
        <f t="shared" si="243"/>
        <v>3</v>
      </c>
      <c r="C730" s="420" t="s">
        <v>606</v>
      </c>
      <c r="D730" s="421">
        <f t="shared" ref="D730:G730" si="253">D731+D741+D745+D754+D761+D768+D774+D777+D780+D782+D784+D790+D792+D794+D805</f>
        <v>1571552.58</v>
      </c>
      <c r="E730" s="421">
        <f t="shared" si="253"/>
        <v>9579693.89</v>
      </c>
      <c r="F730" s="421">
        <f t="shared" si="253"/>
        <v>19004060.23</v>
      </c>
      <c r="G730" s="421">
        <f t="shared" si="253"/>
        <v>5345938.81</v>
      </c>
      <c r="H730" s="392">
        <f t="shared" si="249"/>
        <v>0.281305086665682</v>
      </c>
      <c r="I730" s="421">
        <f t="shared" si="250"/>
        <v>3774386.23</v>
      </c>
      <c r="J730" s="392">
        <f t="shared" si="252"/>
        <v>2.40169261788237</v>
      </c>
    </row>
    <row r="731" s="344" customFormat="1" ht="24" customHeight="1" spans="1:10">
      <c r="A731" s="393">
        <v>21101</v>
      </c>
      <c r="B731" s="394">
        <f t="shared" si="243"/>
        <v>5</v>
      </c>
      <c r="C731" s="395" t="s">
        <v>607</v>
      </c>
      <c r="D731" s="396">
        <f>SUM(D732:D740)</f>
        <v>93718.2</v>
      </c>
      <c r="E731" s="396"/>
      <c r="F731" s="396"/>
      <c r="G731" s="396"/>
      <c r="H731" s="397"/>
      <c r="I731" s="396">
        <f t="shared" si="250"/>
        <v>-93718.2</v>
      </c>
      <c r="J731" s="397">
        <f t="shared" si="252"/>
        <v>-1</v>
      </c>
    </row>
    <row r="732" s="344" customFormat="1" ht="24" customHeight="1" spans="1:10">
      <c r="A732" s="398">
        <v>2110101</v>
      </c>
      <c r="B732" s="399">
        <f t="shared" si="243"/>
        <v>7</v>
      </c>
      <c r="C732" s="6" t="s">
        <v>57</v>
      </c>
      <c r="D732" s="400">
        <v>93718.2</v>
      </c>
      <c r="E732" s="400"/>
      <c r="F732" s="400"/>
      <c r="G732" s="400"/>
      <c r="H732" s="401"/>
      <c r="I732" s="400">
        <f t="shared" si="250"/>
        <v>-93718.2</v>
      </c>
      <c r="J732" s="401">
        <f t="shared" si="252"/>
        <v>-1</v>
      </c>
    </row>
    <row r="733" s="344" customFormat="1" ht="24" customHeight="1" spans="1:10">
      <c r="A733" s="398">
        <v>2110102</v>
      </c>
      <c r="B733" s="399">
        <f t="shared" si="243"/>
        <v>7</v>
      </c>
      <c r="C733" s="6" t="s">
        <v>58</v>
      </c>
      <c r="D733" s="400"/>
      <c r="E733" s="400"/>
      <c r="F733" s="400"/>
      <c r="G733" s="400"/>
      <c r="H733" s="401"/>
      <c r="I733" s="400"/>
      <c r="J733" s="401"/>
    </row>
    <row r="734" s="344" customFormat="1" ht="24" customHeight="1" spans="1:10">
      <c r="A734" s="398">
        <v>2110103</v>
      </c>
      <c r="B734" s="399">
        <f t="shared" si="243"/>
        <v>7</v>
      </c>
      <c r="C734" s="6" t="s">
        <v>59</v>
      </c>
      <c r="D734" s="400"/>
      <c r="E734" s="400"/>
      <c r="F734" s="400"/>
      <c r="G734" s="400"/>
      <c r="H734" s="401"/>
      <c r="I734" s="400"/>
      <c r="J734" s="401"/>
    </row>
    <row r="735" s="344" customFormat="1" ht="24" customHeight="1" spans="1:10">
      <c r="A735" s="398">
        <v>2110104</v>
      </c>
      <c r="B735" s="399">
        <f t="shared" si="243"/>
        <v>7</v>
      </c>
      <c r="C735" s="6" t="s">
        <v>608</v>
      </c>
      <c r="D735" s="400"/>
      <c r="E735" s="400"/>
      <c r="F735" s="400"/>
      <c r="G735" s="400"/>
      <c r="H735" s="401"/>
      <c r="I735" s="400"/>
      <c r="J735" s="401"/>
    </row>
    <row r="736" s="344" customFormat="1" ht="24" customHeight="1" spans="1:10">
      <c r="A736" s="398">
        <v>2110105</v>
      </c>
      <c r="B736" s="399">
        <f t="shared" si="243"/>
        <v>7</v>
      </c>
      <c r="C736" s="6" t="s">
        <v>609</v>
      </c>
      <c r="D736" s="400"/>
      <c r="E736" s="400"/>
      <c r="F736" s="400"/>
      <c r="G736" s="400"/>
      <c r="H736" s="401"/>
      <c r="I736" s="400"/>
      <c r="J736" s="401"/>
    </row>
    <row r="737" s="344" customFormat="1" ht="24" customHeight="1" spans="1:10">
      <c r="A737" s="398">
        <v>2110106</v>
      </c>
      <c r="B737" s="399">
        <f t="shared" si="243"/>
        <v>7</v>
      </c>
      <c r="C737" s="6" t="s">
        <v>610</v>
      </c>
      <c r="D737" s="400"/>
      <c r="E737" s="400"/>
      <c r="F737" s="400"/>
      <c r="G737" s="400"/>
      <c r="H737" s="401"/>
      <c r="I737" s="400"/>
      <c r="J737" s="401"/>
    </row>
    <row r="738" s="344" customFormat="1" ht="24" customHeight="1" spans="1:10">
      <c r="A738" s="398">
        <v>2110107</v>
      </c>
      <c r="B738" s="399">
        <f t="shared" si="243"/>
        <v>7</v>
      </c>
      <c r="C738" s="6" t="s">
        <v>611</v>
      </c>
      <c r="D738" s="400"/>
      <c r="E738" s="400"/>
      <c r="F738" s="400"/>
      <c r="G738" s="400"/>
      <c r="H738" s="401"/>
      <c r="I738" s="400"/>
      <c r="J738" s="401"/>
    </row>
    <row r="739" s="344" customFormat="1" ht="24" customHeight="1" spans="1:10">
      <c r="A739" s="398">
        <v>2110108</v>
      </c>
      <c r="B739" s="399">
        <f t="shared" si="243"/>
        <v>7</v>
      </c>
      <c r="C739" s="6" t="s">
        <v>612</v>
      </c>
      <c r="D739" s="400"/>
      <c r="E739" s="400"/>
      <c r="F739" s="400"/>
      <c r="G739" s="400"/>
      <c r="H739" s="401"/>
      <c r="I739" s="400"/>
      <c r="J739" s="401"/>
    </row>
    <row r="740" s="344" customFormat="1" ht="24" customHeight="1" spans="1:10">
      <c r="A740" s="398">
        <v>2110199</v>
      </c>
      <c r="B740" s="399">
        <f t="shared" si="243"/>
        <v>7</v>
      </c>
      <c r="C740" s="6" t="s">
        <v>613</v>
      </c>
      <c r="D740" s="400"/>
      <c r="E740" s="400"/>
      <c r="F740" s="400"/>
      <c r="G740" s="400"/>
      <c r="H740" s="401"/>
      <c r="I740" s="400"/>
      <c r="J740" s="401"/>
    </row>
    <row r="741" s="344" customFormat="1" ht="24" customHeight="1" spans="1:10">
      <c r="A741" s="393">
        <v>21102</v>
      </c>
      <c r="B741" s="394">
        <f t="shared" si="243"/>
        <v>5</v>
      </c>
      <c r="C741" s="395" t="s">
        <v>614</v>
      </c>
      <c r="D741" s="396"/>
      <c r="E741" s="396"/>
      <c r="F741" s="396"/>
      <c r="G741" s="396"/>
      <c r="H741" s="397"/>
      <c r="I741" s="396"/>
      <c r="J741" s="397"/>
    </row>
    <row r="742" s="344" customFormat="1" ht="24" customHeight="1" spans="1:10">
      <c r="A742" s="398">
        <v>2110203</v>
      </c>
      <c r="B742" s="399">
        <f t="shared" si="243"/>
        <v>7</v>
      </c>
      <c r="C742" s="6" t="s">
        <v>615</v>
      </c>
      <c r="D742" s="400"/>
      <c r="E742" s="400"/>
      <c r="F742" s="400"/>
      <c r="G742" s="400"/>
      <c r="H742" s="401"/>
      <c r="I742" s="400"/>
      <c r="J742" s="401"/>
    </row>
    <row r="743" s="344" customFormat="1" ht="24" customHeight="1" spans="1:10">
      <c r="A743" s="398">
        <v>2110204</v>
      </c>
      <c r="B743" s="399">
        <f t="shared" si="243"/>
        <v>7</v>
      </c>
      <c r="C743" s="6" t="s">
        <v>616</v>
      </c>
      <c r="D743" s="400"/>
      <c r="E743" s="400"/>
      <c r="F743" s="400"/>
      <c r="G743" s="400"/>
      <c r="H743" s="401"/>
      <c r="I743" s="400"/>
      <c r="J743" s="401"/>
    </row>
    <row r="744" s="344" customFormat="1" ht="24" customHeight="1" spans="1:10">
      <c r="A744" s="398">
        <v>2110299</v>
      </c>
      <c r="B744" s="399">
        <f t="shared" si="243"/>
        <v>7</v>
      </c>
      <c r="C744" s="6" t="s">
        <v>617</v>
      </c>
      <c r="D744" s="400"/>
      <c r="E744" s="400"/>
      <c r="F744" s="400"/>
      <c r="G744" s="400"/>
      <c r="H744" s="401"/>
      <c r="I744" s="400"/>
      <c r="J744" s="401"/>
    </row>
    <row r="745" s="344" customFormat="1" ht="24" customHeight="1" spans="1:10">
      <c r="A745" s="393">
        <v>21103</v>
      </c>
      <c r="B745" s="394">
        <f t="shared" si="243"/>
        <v>5</v>
      </c>
      <c r="C745" s="395" t="s">
        <v>618</v>
      </c>
      <c r="D745" s="396"/>
      <c r="E745" s="396">
        <f t="shared" ref="E745:G745" si="254">SUM(E746:E753)</f>
        <v>2188379</v>
      </c>
      <c r="F745" s="396">
        <f t="shared" si="254"/>
        <v>2125353</v>
      </c>
      <c r="G745" s="396">
        <f t="shared" si="254"/>
        <v>264003</v>
      </c>
      <c r="H745" s="397">
        <f t="shared" ref="H745:H747" si="255">G745/F745</f>
        <v>0.124216071400845</v>
      </c>
      <c r="I745" s="396">
        <f t="shared" ref="I745:I747" si="256">G745-D745</f>
        <v>264003</v>
      </c>
      <c r="J745" s="397"/>
    </row>
    <row r="746" s="344" customFormat="1" ht="24" customHeight="1" spans="1:10">
      <c r="A746" s="398">
        <v>2110301</v>
      </c>
      <c r="B746" s="399">
        <f t="shared" si="243"/>
        <v>7</v>
      </c>
      <c r="C746" s="6" t="s">
        <v>619</v>
      </c>
      <c r="D746" s="400"/>
      <c r="E746" s="400">
        <v>73600</v>
      </c>
      <c r="F746" s="400">
        <v>13299</v>
      </c>
      <c r="G746" s="400">
        <v>13299</v>
      </c>
      <c r="H746" s="401">
        <f t="shared" si="255"/>
        <v>1</v>
      </c>
      <c r="I746" s="400">
        <f t="shared" si="256"/>
        <v>13299</v>
      </c>
      <c r="J746" s="401"/>
    </row>
    <row r="747" s="344" customFormat="1" ht="24" customHeight="1" spans="1:10">
      <c r="A747" s="398">
        <v>2110302</v>
      </c>
      <c r="B747" s="399">
        <f t="shared" si="243"/>
        <v>7</v>
      </c>
      <c r="C747" s="6" t="s">
        <v>620</v>
      </c>
      <c r="D747" s="400"/>
      <c r="E747" s="400">
        <v>2114779</v>
      </c>
      <c r="F747" s="400">
        <v>2112054</v>
      </c>
      <c r="G747" s="400">
        <v>250704</v>
      </c>
      <c r="H747" s="401">
        <f t="shared" si="255"/>
        <v>0.118701510472744</v>
      </c>
      <c r="I747" s="400">
        <f t="shared" si="256"/>
        <v>250704</v>
      </c>
      <c r="J747" s="401"/>
    </row>
    <row r="748" s="344" customFormat="1" ht="24" customHeight="1" spans="1:10">
      <c r="A748" s="398">
        <v>2110303</v>
      </c>
      <c r="B748" s="399">
        <f t="shared" si="243"/>
        <v>7</v>
      </c>
      <c r="C748" s="6" t="s">
        <v>621</v>
      </c>
      <c r="D748" s="400"/>
      <c r="E748" s="400"/>
      <c r="F748" s="400"/>
      <c r="G748" s="400"/>
      <c r="H748" s="401"/>
      <c r="I748" s="400"/>
      <c r="J748" s="401"/>
    </row>
    <row r="749" s="344" customFormat="1" ht="24" customHeight="1" spans="1:10">
      <c r="A749" s="398">
        <v>2110304</v>
      </c>
      <c r="B749" s="399">
        <f t="shared" si="243"/>
        <v>7</v>
      </c>
      <c r="C749" s="6" t="s">
        <v>622</v>
      </c>
      <c r="D749" s="400"/>
      <c r="E749" s="400"/>
      <c r="F749" s="400"/>
      <c r="G749" s="400"/>
      <c r="H749" s="401"/>
      <c r="I749" s="400"/>
      <c r="J749" s="401"/>
    </row>
    <row r="750" s="344" customFormat="1" ht="24" customHeight="1" spans="1:10">
      <c r="A750" s="398">
        <v>2110305</v>
      </c>
      <c r="B750" s="399">
        <f t="shared" si="243"/>
        <v>7</v>
      </c>
      <c r="C750" s="6" t="s">
        <v>623</v>
      </c>
      <c r="D750" s="400"/>
      <c r="E750" s="400"/>
      <c r="F750" s="400"/>
      <c r="G750" s="400"/>
      <c r="H750" s="401"/>
      <c r="I750" s="400"/>
      <c r="J750" s="401"/>
    </row>
    <row r="751" s="344" customFormat="1" ht="24" customHeight="1" spans="1:10">
      <c r="A751" s="398">
        <v>2110306</v>
      </c>
      <c r="B751" s="399">
        <f t="shared" si="243"/>
        <v>7</v>
      </c>
      <c r="C751" s="6" t="s">
        <v>624</v>
      </c>
      <c r="D751" s="400"/>
      <c r="E751" s="400"/>
      <c r="F751" s="400"/>
      <c r="G751" s="400"/>
      <c r="H751" s="401"/>
      <c r="I751" s="400"/>
      <c r="J751" s="401"/>
    </row>
    <row r="752" s="344" customFormat="1" ht="24" customHeight="1" spans="1:10">
      <c r="A752" s="398">
        <v>2110307</v>
      </c>
      <c r="B752" s="399">
        <f t="shared" si="243"/>
        <v>7</v>
      </c>
      <c r="C752" s="6" t="s">
        <v>625</v>
      </c>
      <c r="D752" s="400"/>
      <c r="E752" s="400"/>
      <c r="F752" s="400"/>
      <c r="G752" s="400"/>
      <c r="H752" s="401"/>
      <c r="I752" s="400"/>
      <c r="J752" s="401"/>
    </row>
    <row r="753" s="344" customFormat="1" ht="24" customHeight="1" spans="1:10">
      <c r="A753" s="398">
        <v>2110399</v>
      </c>
      <c r="B753" s="399">
        <f t="shared" si="243"/>
        <v>7</v>
      </c>
      <c r="C753" s="6" t="s">
        <v>626</v>
      </c>
      <c r="D753" s="400"/>
      <c r="E753" s="400"/>
      <c r="F753" s="400"/>
      <c r="G753" s="400"/>
      <c r="H753" s="401"/>
      <c r="I753" s="400"/>
      <c r="J753" s="401"/>
    </row>
    <row r="754" s="344" customFormat="1" ht="24" customHeight="1" spans="1:10">
      <c r="A754" s="393">
        <v>21104</v>
      </c>
      <c r="B754" s="394">
        <f t="shared" si="243"/>
        <v>5</v>
      </c>
      <c r="C754" s="395" t="s">
        <v>627</v>
      </c>
      <c r="D754" s="396">
        <f t="shared" ref="D754:G754" si="257">SUM(D755:D760)</f>
        <v>252000</v>
      </c>
      <c r="E754" s="396">
        <f t="shared" si="257"/>
        <v>5252000</v>
      </c>
      <c r="F754" s="396">
        <f t="shared" si="257"/>
        <v>9252000</v>
      </c>
      <c r="G754" s="396">
        <f t="shared" si="257"/>
        <v>4402000</v>
      </c>
      <c r="H754" s="397">
        <f>G754/F754</f>
        <v>0.475789018590575</v>
      </c>
      <c r="I754" s="396">
        <f>G754-D754</f>
        <v>4150000</v>
      </c>
      <c r="J754" s="397">
        <f>I754/D754</f>
        <v>16.468253968254</v>
      </c>
    </row>
    <row r="755" s="344" customFormat="1" ht="24" customHeight="1" spans="1:10">
      <c r="A755" s="398">
        <v>2110401</v>
      </c>
      <c r="B755" s="399">
        <f t="shared" si="243"/>
        <v>7</v>
      </c>
      <c r="C755" s="6" t="s">
        <v>628</v>
      </c>
      <c r="D755" s="400"/>
      <c r="E755" s="400"/>
      <c r="F755" s="400"/>
      <c r="G755" s="400"/>
      <c r="H755" s="401"/>
      <c r="I755" s="400"/>
      <c r="J755" s="401"/>
    </row>
    <row r="756" s="344" customFormat="1" ht="24" customHeight="1" spans="1:10">
      <c r="A756" s="398">
        <v>2110402</v>
      </c>
      <c r="B756" s="399">
        <f t="shared" si="243"/>
        <v>7</v>
      </c>
      <c r="C756" s="6" t="s">
        <v>629</v>
      </c>
      <c r="D756" s="400">
        <v>252000</v>
      </c>
      <c r="E756" s="400">
        <v>5252000</v>
      </c>
      <c r="F756" s="400">
        <v>9252000</v>
      </c>
      <c r="G756" s="400">
        <v>4402000</v>
      </c>
      <c r="H756" s="401">
        <f>G756/F756</f>
        <v>0.475789018590575</v>
      </c>
      <c r="I756" s="400">
        <f>G756-D756</f>
        <v>4150000</v>
      </c>
      <c r="J756" s="401">
        <f>I756/D756</f>
        <v>16.468253968254</v>
      </c>
    </row>
    <row r="757" s="344" customFormat="1" ht="24" customHeight="1" spans="1:10">
      <c r="A757" s="398">
        <v>2110404</v>
      </c>
      <c r="B757" s="399">
        <f t="shared" si="243"/>
        <v>7</v>
      </c>
      <c r="C757" s="6" t="s">
        <v>630</v>
      </c>
      <c r="D757" s="400"/>
      <c r="E757" s="400"/>
      <c r="F757" s="400"/>
      <c r="G757" s="400"/>
      <c r="H757" s="401"/>
      <c r="I757" s="400"/>
      <c r="J757" s="401"/>
    </row>
    <row r="758" s="344" customFormat="1" ht="24" customHeight="1" spans="1:10">
      <c r="A758" s="398">
        <v>2110405</v>
      </c>
      <c r="B758" s="399">
        <f t="shared" si="243"/>
        <v>7</v>
      </c>
      <c r="C758" s="6" t="s">
        <v>631</v>
      </c>
      <c r="D758" s="400"/>
      <c r="E758" s="400"/>
      <c r="F758" s="400"/>
      <c r="G758" s="400"/>
      <c r="H758" s="401"/>
      <c r="I758" s="400"/>
      <c r="J758" s="401"/>
    </row>
    <row r="759" s="344" customFormat="1" ht="24" customHeight="1" spans="1:10">
      <c r="A759" s="398">
        <v>2110406</v>
      </c>
      <c r="B759" s="399">
        <f t="shared" si="243"/>
        <v>7</v>
      </c>
      <c r="C759" s="6" t="s">
        <v>632</v>
      </c>
      <c r="D759" s="400"/>
      <c r="E759" s="400"/>
      <c r="F759" s="400"/>
      <c r="G759" s="400"/>
      <c r="H759" s="401"/>
      <c r="I759" s="400"/>
      <c r="J759" s="401"/>
    </row>
    <row r="760" s="344" customFormat="1" ht="24" customHeight="1" spans="1:10">
      <c r="A760" s="398">
        <v>2110499</v>
      </c>
      <c r="B760" s="399">
        <f t="shared" si="243"/>
        <v>7</v>
      </c>
      <c r="C760" s="6" t="s">
        <v>633</v>
      </c>
      <c r="D760" s="400"/>
      <c r="E760" s="400"/>
      <c r="F760" s="400"/>
      <c r="G760" s="400"/>
      <c r="H760" s="401"/>
      <c r="I760" s="400"/>
      <c r="J760" s="401"/>
    </row>
    <row r="761" s="344" customFormat="1" ht="24" customHeight="1" spans="1:10">
      <c r="A761" s="393">
        <v>21105</v>
      </c>
      <c r="B761" s="394">
        <f t="shared" si="243"/>
        <v>5</v>
      </c>
      <c r="C761" s="395" t="s">
        <v>634</v>
      </c>
      <c r="D761" s="396">
        <f t="shared" ref="D761:G761" si="258">SUM(D762:D767)</f>
        <v>43081.4</v>
      </c>
      <c r="E761" s="396">
        <f t="shared" si="258"/>
        <v>214300</v>
      </c>
      <c r="F761" s="396">
        <f t="shared" si="258"/>
        <v>228000</v>
      </c>
      <c r="G761" s="396">
        <f t="shared" si="258"/>
        <v>88607</v>
      </c>
      <c r="H761" s="397">
        <f>G761/F761</f>
        <v>0.388627192982456</v>
      </c>
      <c r="I761" s="396">
        <f>G761-D761</f>
        <v>45525.6</v>
      </c>
      <c r="J761" s="397">
        <f>I761/D761</f>
        <v>1.05673446081139</v>
      </c>
    </row>
    <row r="762" s="344" customFormat="1" ht="24" customHeight="1" spans="1:10">
      <c r="A762" s="398">
        <v>2110501</v>
      </c>
      <c r="B762" s="399">
        <f t="shared" si="243"/>
        <v>7</v>
      </c>
      <c r="C762" s="6" t="s">
        <v>635</v>
      </c>
      <c r="D762" s="400">
        <v>43081.4</v>
      </c>
      <c r="E762" s="400">
        <v>214300</v>
      </c>
      <c r="F762" s="400">
        <v>228000</v>
      </c>
      <c r="G762" s="400">
        <v>88607</v>
      </c>
      <c r="H762" s="401">
        <f>G762/F762</f>
        <v>0.388627192982456</v>
      </c>
      <c r="I762" s="400">
        <f>G762-D762</f>
        <v>45525.6</v>
      </c>
      <c r="J762" s="401">
        <f>I762/D762</f>
        <v>1.05673446081139</v>
      </c>
    </row>
    <row r="763" s="344" customFormat="1" ht="24" customHeight="1" spans="1:10">
      <c r="A763" s="398">
        <v>2110502</v>
      </c>
      <c r="B763" s="399">
        <f t="shared" si="243"/>
        <v>7</v>
      </c>
      <c r="C763" s="6" t="s">
        <v>636</v>
      </c>
      <c r="D763" s="400"/>
      <c r="E763" s="400"/>
      <c r="F763" s="400"/>
      <c r="G763" s="400"/>
      <c r="H763" s="401"/>
      <c r="I763" s="400"/>
      <c r="J763" s="401"/>
    </row>
    <row r="764" s="344" customFormat="1" ht="24" customHeight="1" spans="1:10">
      <c r="A764" s="398">
        <v>2110503</v>
      </c>
      <c r="B764" s="399">
        <f t="shared" si="243"/>
        <v>7</v>
      </c>
      <c r="C764" s="6" t="s">
        <v>637</v>
      </c>
      <c r="D764" s="400"/>
      <c r="E764" s="400"/>
      <c r="F764" s="400"/>
      <c r="G764" s="400"/>
      <c r="H764" s="401"/>
      <c r="I764" s="400"/>
      <c r="J764" s="401"/>
    </row>
    <row r="765" s="344" customFormat="1" ht="24" customHeight="1" spans="1:10">
      <c r="A765" s="398">
        <v>2110506</v>
      </c>
      <c r="B765" s="399">
        <f t="shared" si="243"/>
        <v>7</v>
      </c>
      <c r="C765" s="6" t="s">
        <v>638</v>
      </c>
      <c r="D765" s="400"/>
      <c r="E765" s="400"/>
      <c r="F765" s="400"/>
      <c r="G765" s="400"/>
      <c r="H765" s="401"/>
      <c r="I765" s="400"/>
      <c r="J765" s="401"/>
    </row>
    <row r="766" s="344" customFormat="1" ht="24" customHeight="1" spans="1:10">
      <c r="A766" s="398">
        <v>2110507</v>
      </c>
      <c r="B766" s="399">
        <f t="shared" si="243"/>
        <v>7</v>
      </c>
      <c r="C766" s="6" t="s">
        <v>639</v>
      </c>
      <c r="D766" s="400"/>
      <c r="E766" s="400"/>
      <c r="F766" s="400"/>
      <c r="G766" s="400"/>
      <c r="H766" s="401"/>
      <c r="I766" s="400"/>
      <c r="J766" s="401"/>
    </row>
    <row r="767" s="344" customFormat="1" ht="24" customHeight="1" spans="1:10">
      <c r="A767" s="398">
        <v>2110599</v>
      </c>
      <c r="B767" s="399">
        <f t="shared" si="243"/>
        <v>7</v>
      </c>
      <c r="C767" s="6" t="s">
        <v>640</v>
      </c>
      <c r="D767" s="400"/>
      <c r="E767" s="400"/>
      <c r="F767" s="400"/>
      <c r="G767" s="400"/>
      <c r="H767" s="401"/>
      <c r="I767" s="400"/>
      <c r="J767" s="401"/>
    </row>
    <row r="768" s="344" customFormat="1" ht="24" customHeight="1" spans="1:10">
      <c r="A768" s="393">
        <v>21106</v>
      </c>
      <c r="B768" s="394">
        <f t="shared" si="243"/>
        <v>5</v>
      </c>
      <c r="C768" s="395" t="s">
        <v>641</v>
      </c>
      <c r="D768" s="396"/>
      <c r="E768" s="396"/>
      <c r="F768" s="396"/>
      <c r="G768" s="396"/>
      <c r="H768" s="397"/>
      <c r="I768" s="396"/>
      <c r="J768" s="397"/>
    </row>
    <row r="769" s="344" customFormat="1" ht="24" customHeight="1" spans="1:10">
      <c r="A769" s="398">
        <v>2110602</v>
      </c>
      <c r="B769" s="399">
        <f t="shared" si="243"/>
        <v>7</v>
      </c>
      <c r="C769" s="6" t="s">
        <v>642</v>
      </c>
      <c r="D769" s="400"/>
      <c r="E769" s="400"/>
      <c r="F769" s="400"/>
      <c r="G769" s="400"/>
      <c r="H769" s="401"/>
      <c r="I769" s="400"/>
      <c r="J769" s="401"/>
    </row>
    <row r="770" s="344" customFormat="1" ht="24" customHeight="1" spans="1:10">
      <c r="A770" s="398">
        <v>2110603</v>
      </c>
      <c r="B770" s="399">
        <f t="shared" si="243"/>
        <v>7</v>
      </c>
      <c r="C770" s="6" t="s">
        <v>643</v>
      </c>
      <c r="D770" s="400"/>
      <c r="E770" s="400"/>
      <c r="F770" s="400"/>
      <c r="G770" s="400"/>
      <c r="H770" s="401"/>
      <c r="I770" s="400"/>
      <c r="J770" s="401"/>
    </row>
    <row r="771" s="344" customFormat="1" ht="24" customHeight="1" spans="1:10">
      <c r="A771" s="398">
        <v>2110604</v>
      </c>
      <c r="B771" s="399">
        <f t="shared" si="243"/>
        <v>7</v>
      </c>
      <c r="C771" s="6" t="s">
        <v>644</v>
      </c>
      <c r="D771" s="400"/>
      <c r="E771" s="400"/>
      <c r="F771" s="400"/>
      <c r="G771" s="400"/>
      <c r="H771" s="401"/>
      <c r="I771" s="400"/>
      <c r="J771" s="401"/>
    </row>
    <row r="772" s="344" customFormat="1" ht="24" customHeight="1" spans="1:10">
      <c r="A772" s="398">
        <v>2110605</v>
      </c>
      <c r="B772" s="399">
        <f t="shared" si="243"/>
        <v>7</v>
      </c>
      <c r="C772" s="6" t="s">
        <v>645</v>
      </c>
      <c r="D772" s="400"/>
      <c r="E772" s="400"/>
      <c r="F772" s="400"/>
      <c r="G772" s="400"/>
      <c r="H772" s="401"/>
      <c r="I772" s="400"/>
      <c r="J772" s="401"/>
    </row>
    <row r="773" s="344" customFormat="1" ht="24" customHeight="1" spans="1:10">
      <c r="A773" s="398">
        <v>2110699</v>
      </c>
      <c r="B773" s="399">
        <f t="shared" si="243"/>
        <v>7</v>
      </c>
      <c r="C773" s="6" t="s">
        <v>646</v>
      </c>
      <c r="D773" s="400"/>
      <c r="E773" s="400"/>
      <c r="F773" s="400"/>
      <c r="G773" s="400"/>
      <c r="H773" s="401"/>
      <c r="I773" s="400"/>
      <c r="J773" s="401"/>
    </row>
    <row r="774" s="344" customFormat="1" ht="24" customHeight="1" spans="1:10">
      <c r="A774" s="393">
        <v>21107</v>
      </c>
      <c r="B774" s="394">
        <f t="shared" si="243"/>
        <v>5</v>
      </c>
      <c r="C774" s="395" t="s">
        <v>647</v>
      </c>
      <c r="D774" s="396"/>
      <c r="E774" s="396"/>
      <c r="F774" s="396"/>
      <c r="G774" s="396"/>
      <c r="H774" s="397"/>
      <c r="I774" s="396"/>
      <c r="J774" s="397"/>
    </row>
    <row r="775" s="344" customFormat="1" ht="24" customHeight="1" spans="1:10">
      <c r="A775" s="398">
        <v>2110704</v>
      </c>
      <c r="B775" s="399">
        <f t="shared" si="243"/>
        <v>7</v>
      </c>
      <c r="C775" s="6" t="s">
        <v>648</v>
      </c>
      <c r="D775" s="400"/>
      <c r="E775" s="400"/>
      <c r="F775" s="400"/>
      <c r="G775" s="400"/>
      <c r="H775" s="401"/>
      <c r="I775" s="400"/>
      <c r="J775" s="401"/>
    </row>
    <row r="776" s="344" customFormat="1" ht="24" customHeight="1" spans="1:10">
      <c r="A776" s="398">
        <v>2110799</v>
      </c>
      <c r="B776" s="399">
        <f t="shared" ref="B776:B839" si="259">LEN(A776)</f>
        <v>7</v>
      </c>
      <c r="C776" s="6" t="s">
        <v>649</v>
      </c>
      <c r="D776" s="400"/>
      <c r="E776" s="400"/>
      <c r="F776" s="400"/>
      <c r="G776" s="400"/>
      <c r="H776" s="401"/>
      <c r="I776" s="400"/>
      <c r="J776" s="401"/>
    </row>
    <row r="777" s="344" customFormat="1" ht="24" customHeight="1" spans="1:10">
      <c r="A777" s="393">
        <v>21108</v>
      </c>
      <c r="B777" s="394">
        <f t="shared" si="259"/>
        <v>5</v>
      </c>
      <c r="C777" s="395" t="s">
        <v>650</v>
      </c>
      <c r="D777" s="396"/>
      <c r="E777" s="396"/>
      <c r="F777" s="396"/>
      <c r="G777" s="396"/>
      <c r="H777" s="397"/>
      <c r="I777" s="396"/>
      <c r="J777" s="397"/>
    </row>
    <row r="778" s="344" customFormat="1" ht="24" customHeight="1" spans="1:10">
      <c r="A778" s="398">
        <v>2110804</v>
      </c>
      <c r="B778" s="399">
        <f t="shared" si="259"/>
        <v>7</v>
      </c>
      <c r="C778" s="6" t="s">
        <v>651</v>
      </c>
      <c r="D778" s="400"/>
      <c r="E778" s="400"/>
      <c r="F778" s="400"/>
      <c r="G778" s="400"/>
      <c r="H778" s="401"/>
      <c r="I778" s="400"/>
      <c r="J778" s="401"/>
    </row>
    <row r="779" s="344" customFormat="1" ht="24" customHeight="1" spans="1:10">
      <c r="A779" s="398">
        <v>2110899</v>
      </c>
      <c r="B779" s="399">
        <f t="shared" si="259"/>
        <v>7</v>
      </c>
      <c r="C779" s="6" t="s">
        <v>652</v>
      </c>
      <c r="D779" s="400"/>
      <c r="E779" s="400"/>
      <c r="F779" s="400"/>
      <c r="G779" s="400"/>
      <c r="H779" s="401"/>
      <c r="I779" s="400"/>
      <c r="J779" s="401"/>
    </row>
    <row r="780" s="344" customFormat="1" ht="24" customHeight="1" spans="1:10">
      <c r="A780" s="393">
        <v>21109</v>
      </c>
      <c r="B780" s="394">
        <f t="shared" si="259"/>
        <v>5</v>
      </c>
      <c r="C780" s="395" t="s">
        <v>653</v>
      </c>
      <c r="D780" s="396"/>
      <c r="E780" s="396"/>
      <c r="F780" s="396"/>
      <c r="G780" s="396"/>
      <c r="H780" s="397"/>
      <c r="I780" s="396"/>
      <c r="J780" s="397"/>
    </row>
    <row r="781" s="344" customFormat="1" ht="24" customHeight="1" spans="1:10">
      <c r="A781" s="398">
        <v>2110901</v>
      </c>
      <c r="B781" s="399">
        <f t="shared" si="259"/>
        <v>7</v>
      </c>
      <c r="C781" s="6" t="s">
        <v>654</v>
      </c>
      <c r="D781" s="400"/>
      <c r="E781" s="400"/>
      <c r="F781" s="400"/>
      <c r="G781" s="400"/>
      <c r="H781" s="401"/>
      <c r="I781" s="400"/>
      <c r="J781" s="401"/>
    </row>
    <row r="782" s="344" customFormat="1" ht="24" customHeight="1" spans="1:10">
      <c r="A782" s="393">
        <v>21110</v>
      </c>
      <c r="B782" s="394">
        <f t="shared" si="259"/>
        <v>5</v>
      </c>
      <c r="C782" s="395" t="s">
        <v>655</v>
      </c>
      <c r="D782" s="396">
        <f t="shared" ref="D782:G782" si="260">D783</f>
        <v>1182752.98</v>
      </c>
      <c r="E782" s="396">
        <f t="shared" si="260"/>
        <v>1925014.89</v>
      </c>
      <c r="F782" s="396">
        <f t="shared" si="260"/>
        <v>7398707.23</v>
      </c>
      <c r="G782" s="396">
        <f t="shared" si="260"/>
        <v>591328.81</v>
      </c>
      <c r="H782" s="397">
        <f>G782/F782</f>
        <v>0.0799232611343644</v>
      </c>
      <c r="I782" s="396">
        <f>G782-D782</f>
        <v>-591424.17</v>
      </c>
      <c r="J782" s="397">
        <f>I782/D782</f>
        <v>-0.500040312728698</v>
      </c>
    </row>
    <row r="783" s="344" customFormat="1" ht="24" customHeight="1" spans="1:10">
      <c r="A783" s="398">
        <v>2111001</v>
      </c>
      <c r="B783" s="399">
        <f t="shared" si="259"/>
        <v>7</v>
      </c>
      <c r="C783" s="6" t="s">
        <v>656</v>
      </c>
      <c r="D783" s="400">
        <v>1182752.98</v>
      </c>
      <c r="E783" s="400">
        <v>1925014.89</v>
      </c>
      <c r="F783" s="400">
        <v>7398707.23</v>
      </c>
      <c r="G783" s="400">
        <v>591328.81</v>
      </c>
      <c r="H783" s="401">
        <f>G783/F783</f>
        <v>0.0799232611343644</v>
      </c>
      <c r="I783" s="400">
        <f>G783-D783</f>
        <v>-591424.17</v>
      </c>
      <c r="J783" s="401">
        <f>I783/D783</f>
        <v>-0.500040312728698</v>
      </c>
    </row>
    <row r="784" s="344" customFormat="1" ht="24" customHeight="1" spans="1:10">
      <c r="A784" s="393">
        <v>21111</v>
      </c>
      <c r="B784" s="394">
        <f t="shared" si="259"/>
        <v>5</v>
      </c>
      <c r="C784" s="395" t="s">
        <v>657</v>
      </c>
      <c r="D784" s="396"/>
      <c r="E784" s="396"/>
      <c r="F784" s="396"/>
      <c r="G784" s="396"/>
      <c r="H784" s="397"/>
      <c r="I784" s="396"/>
      <c r="J784" s="397"/>
    </row>
    <row r="785" s="344" customFormat="1" ht="24" customHeight="1" spans="1:10">
      <c r="A785" s="398">
        <v>2111101</v>
      </c>
      <c r="B785" s="399">
        <f t="shared" si="259"/>
        <v>7</v>
      </c>
      <c r="C785" s="6" t="s">
        <v>658</v>
      </c>
      <c r="D785" s="400"/>
      <c r="E785" s="400"/>
      <c r="F785" s="400"/>
      <c r="G785" s="400"/>
      <c r="H785" s="401"/>
      <c r="I785" s="400"/>
      <c r="J785" s="401"/>
    </row>
    <row r="786" s="344" customFormat="1" ht="24" customHeight="1" spans="1:10">
      <c r="A786" s="398">
        <v>2111102</v>
      </c>
      <c r="B786" s="399">
        <f t="shared" si="259"/>
        <v>7</v>
      </c>
      <c r="C786" s="6" t="s">
        <v>659</v>
      </c>
      <c r="D786" s="400"/>
      <c r="E786" s="400"/>
      <c r="F786" s="400"/>
      <c r="G786" s="400"/>
      <c r="H786" s="401"/>
      <c r="I786" s="400"/>
      <c r="J786" s="401"/>
    </row>
    <row r="787" s="344" customFormat="1" ht="24" customHeight="1" spans="1:10">
      <c r="A787" s="398">
        <v>2111103</v>
      </c>
      <c r="B787" s="399">
        <f t="shared" si="259"/>
        <v>7</v>
      </c>
      <c r="C787" s="6" t="s">
        <v>660</v>
      </c>
      <c r="D787" s="400"/>
      <c r="E787" s="400"/>
      <c r="F787" s="400"/>
      <c r="G787" s="400"/>
      <c r="H787" s="401"/>
      <c r="I787" s="400"/>
      <c r="J787" s="401"/>
    </row>
    <row r="788" s="344" customFormat="1" ht="24" customHeight="1" spans="1:10">
      <c r="A788" s="398">
        <v>2111104</v>
      </c>
      <c r="B788" s="399">
        <f t="shared" si="259"/>
        <v>7</v>
      </c>
      <c r="C788" s="6" t="s">
        <v>661</v>
      </c>
      <c r="D788" s="400"/>
      <c r="E788" s="400"/>
      <c r="F788" s="400"/>
      <c r="G788" s="400"/>
      <c r="H788" s="401"/>
      <c r="I788" s="400"/>
      <c r="J788" s="401"/>
    </row>
    <row r="789" s="344" customFormat="1" ht="24" customHeight="1" spans="1:10">
      <c r="A789" s="398">
        <v>2111199</v>
      </c>
      <c r="B789" s="399">
        <f t="shared" si="259"/>
        <v>7</v>
      </c>
      <c r="C789" s="6" t="s">
        <v>662</v>
      </c>
      <c r="D789" s="400"/>
      <c r="E789" s="400"/>
      <c r="F789" s="400"/>
      <c r="G789" s="400"/>
      <c r="H789" s="401"/>
      <c r="I789" s="400"/>
      <c r="J789" s="401"/>
    </row>
    <row r="790" s="344" customFormat="1" ht="24" customHeight="1" spans="1:10">
      <c r="A790" s="393">
        <v>21112</v>
      </c>
      <c r="B790" s="394">
        <f t="shared" si="259"/>
        <v>5</v>
      </c>
      <c r="C790" s="395" t="s">
        <v>663</v>
      </c>
      <c r="D790" s="396"/>
      <c r="E790" s="396"/>
      <c r="F790" s="396"/>
      <c r="G790" s="396"/>
      <c r="H790" s="397"/>
      <c r="I790" s="396"/>
      <c r="J790" s="397"/>
    </row>
    <row r="791" s="344" customFormat="1" ht="24" customHeight="1" spans="1:10">
      <c r="A791" s="398">
        <v>2111201</v>
      </c>
      <c r="B791" s="399">
        <f t="shared" si="259"/>
        <v>7</v>
      </c>
      <c r="C791" s="6" t="s">
        <v>664</v>
      </c>
      <c r="D791" s="400"/>
      <c r="E791" s="400"/>
      <c r="F791" s="400"/>
      <c r="G791" s="400"/>
      <c r="H791" s="401"/>
      <c r="I791" s="400"/>
      <c r="J791" s="401"/>
    </row>
    <row r="792" s="344" customFormat="1" ht="24" customHeight="1" spans="1:10">
      <c r="A792" s="393">
        <v>21113</v>
      </c>
      <c r="B792" s="394">
        <f t="shared" si="259"/>
        <v>5</v>
      </c>
      <c r="C792" s="395" t="s">
        <v>665</v>
      </c>
      <c r="D792" s="396"/>
      <c r="E792" s="396"/>
      <c r="F792" s="396"/>
      <c r="G792" s="396"/>
      <c r="H792" s="397"/>
      <c r="I792" s="396"/>
      <c r="J792" s="397"/>
    </row>
    <row r="793" s="344" customFormat="1" ht="24" customHeight="1" spans="1:10">
      <c r="A793" s="398">
        <v>2111301</v>
      </c>
      <c r="B793" s="399">
        <f t="shared" si="259"/>
        <v>7</v>
      </c>
      <c r="C793" s="6" t="s">
        <v>666</v>
      </c>
      <c r="D793" s="400"/>
      <c r="E793" s="400"/>
      <c r="F793" s="400"/>
      <c r="G793" s="400"/>
      <c r="H793" s="401"/>
      <c r="I793" s="400"/>
      <c r="J793" s="401"/>
    </row>
    <row r="794" s="344" customFormat="1" ht="24" customHeight="1" spans="1:10">
      <c r="A794" s="393">
        <v>21114</v>
      </c>
      <c r="B794" s="394">
        <f t="shared" si="259"/>
        <v>5</v>
      </c>
      <c r="C794" s="395" t="s">
        <v>667</v>
      </c>
      <c r="D794" s="396"/>
      <c r="E794" s="396"/>
      <c r="F794" s="396"/>
      <c r="G794" s="396"/>
      <c r="H794" s="397"/>
      <c r="I794" s="396"/>
      <c r="J794" s="397"/>
    </row>
    <row r="795" s="344" customFormat="1" ht="24" customHeight="1" spans="1:10">
      <c r="A795" s="398">
        <v>2111401</v>
      </c>
      <c r="B795" s="399">
        <f t="shared" si="259"/>
        <v>7</v>
      </c>
      <c r="C795" s="6" t="s">
        <v>57</v>
      </c>
      <c r="D795" s="400"/>
      <c r="E795" s="400"/>
      <c r="F795" s="400"/>
      <c r="G795" s="400"/>
      <c r="H795" s="401"/>
      <c r="I795" s="400"/>
      <c r="J795" s="401"/>
    </row>
    <row r="796" s="344" customFormat="1" ht="24" customHeight="1" spans="1:10">
      <c r="A796" s="398">
        <v>2111402</v>
      </c>
      <c r="B796" s="399">
        <f t="shared" si="259"/>
        <v>7</v>
      </c>
      <c r="C796" s="6" t="s">
        <v>58</v>
      </c>
      <c r="D796" s="400"/>
      <c r="E796" s="400"/>
      <c r="F796" s="400"/>
      <c r="G796" s="400"/>
      <c r="H796" s="401"/>
      <c r="I796" s="400"/>
      <c r="J796" s="401"/>
    </row>
    <row r="797" s="344" customFormat="1" ht="24" customHeight="1" spans="1:10">
      <c r="A797" s="398">
        <v>2111403</v>
      </c>
      <c r="B797" s="399">
        <f t="shared" si="259"/>
        <v>7</v>
      </c>
      <c r="C797" s="6" t="s">
        <v>59</v>
      </c>
      <c r="D797" s="400"/>
      <c r="E797" s="400"/>
      <c r="F797" s="400"/>
      <c r="G797" s="400"/>
      <c r="H797" s="401"/>
      <c r="I797" s="400"/>
      <c r="J797" s="401"/>
    </row>
    <row r="798" s="344" customFormat="1" ht="24" customHeight="1" spans="1:10">
      <c r="A798" s="398">
        <v>2111406</v>
      </c>
      <c r="B798" s="399">
        <f t="shared" si="259"/>
        <v>7</v>
      </c>
      <c r="C798" s="6" t="s">
        <v>668</v>
      </c>
      <c r="D798" s="400"/>
      <c r="E798" s="400"/>
      <c r="F798" s="400"/>
      <c r="G798" s="400"/>
      <c r="H798" s="401"/>
      <c r="I798" s="400"/>
      <c r="J798" s="401"/>
    </row>
    <row r="799" s="344" customFormat="1" ht="24" customHeight="1" spans="1:10">
      <c r="A799" s="398">
        <v>2111407</v>
      </c>
      <c r="B799" s="399">
        <f t="shared" si="259"/>
        <v>7</v>
      </c>
      <c r="C799" s="6" t="s">
        <v>669</v>
      </c>
      <c r="D799" s="400"/>
      <c r="E799" s="400"/>
      <c r="F799" s="400"/>
      <c r="G799" s="400"/>
      <c r="H799" s="401"/>
      <c r="I799" s="400"/>
      <c r="J799" s="401"/>
    </row>
    <row r="800" s="344" customFormat="1" ht="24" customHeight="1" spans="1:10">
      <c r="A800" s="398">
        <v>2111408</v>
      </c>
      <c r="B800" s="399">
        <f t="shared" si="259"/>
        <v>7</v>
      </c>
      <c r="C800" s="6" t="s">
        <v>670</v>
      </c>
      <c r="D800" s="400"/>
      <c r="E800" s="400"/>
      <c r="F800" s="400"/>
      <c r="G800" s="400"/>
      <c r="H800" s="401"/>
      <c r="I800" s="400"/>
      <c r="J800" s="401"/>
    </row>
    <row r="801" s="344" customFormat="1" ht="24" customHeight="1" spans="1:10">
      <c r="A801" s="398">
        <v>2111411</v>
      </c>
      <c r="B801" s="399">
        <f t="shared" si="259"/>
        <v>7</v>
      </c>
      <c r="C801" s="6" t="s">
        <v>98</v>
      </c>
      <c r="D801" s="400"/>
      <c r="E801" s="400"/>
      <c r="F801" s="400"/>
      <c r="G801" s="400"/>
      <c r="H801" s="401"/>
      <c r="I801" s="400"/>
      <c r="J801" s="401"/>
    </row>
    <row r="802" s="344" customFormat="1" ht="24" customHeight="1" spans="1:10">
      <c r="A802" s="398">
        <v>2111413</v>
      </c>
      <c r="B802" s="399">
        <f t="shared" si="259"/>
        <v>7</v>
      </c>
      <c r="C802" s="6" t="s">
        <v>671</v>
      </c>
      <c r="D802" s="400"/>
      <c r="E802" s="400"/>
      <c r="F802" s="400"/>
      <c r="G802" s="400"/>
      <c r="H802" s="401"/>
      <c r="I802" s="400"/>
      <c r="J802" s="401"/>
    </row>
    <row r="803" s="344" customFormat="1" ht="24" customHeight="1" spans="1:10">
      <c r="A803" s="398">
        <v>2111450</v>
      </c>
      <c r="B803" s="399">
        <f t="shared" si="259"/>
        <v>7</v>
      </c>
      <c r="C803" s="6" t="s">
        <v>66</v>
      </c>
      <c r="D803" s="400"/>
      <c r="E803" s="400"/>
      <c r="F803" s="400"/>
      <c r="G803" s="400"/>
      <c r="H803" s="401"/>
      <c r="I803" s="400"/>
      <c r="J803" s="401"/>
    </row>
    <row r="804" s="344" customFormat="1" ht="24" customHeight="1" spans="1:10">
      <c r="A804" s="398">
        <v>2111499</v>
      </c>
      <c r="B804" s="399">
        <f t="shared" si="259"/>
        <v>7</v>
      </c>
      <c r="C804" s="6" t="s">
        <v>672</v>
      </c>
      <c r="D804" s="400"/>
      <c r="E804" s="400"/>
      <c r="F804" s="400"/>
      <c r="G804" s="400"/>
      <c r="H804" s="401"/>
      <c r="I804" s="400"/>
      <c r="J804" s="401"/>
    </row>
    <row r="805" s="344" customFormat="1" ht="24" customHeight="1" spans="1:10">
      <c r="A805" s="393">
        <v>21199</v>
      </c>
      <c r="B805" s="394">
        <f t="shared" si="259"/>
        <v>5</v>
      </c>
      <c r="C805" s="395" t="s">
        <v>673</v>
      </c>
      <c r="D805" s="396"/>
      <c r="E805" s="396"/>
      <c r="F805" s="396"/>
      <c r="G805" s="396"/>
      <c r="H805" s="397"/>
      <c r="I805" s="396"/>
      <c r="J805" s="397"/>
    </row>
    <row r="806" s="344" customFormat="1" ht="24" customHeight="1" spans="1:10">
      <c r="A806" s="398">
        <v>2119999</v>
      </c>
      <c r="B806" s="399">
        <f t="shared" si="259"/>
        <v>7</v>
      </c>
      <c r="C806" s="6" t="s">
        <v>674</v>
      </c>
      <c r="D806" s="400"/>
      <c r="E806" s="400"/>
      <c r="F806" s="400"/>
      <c r="G806" s="400"/>
      <c r="H806" s="401"/>
      <c r="I806" s="400"/>
      <c r="J806" s="401"/>
    </row>
    <row r="807" s="344" customFormat="1" ht="24" customHeight="1" spans="1:10">
      <c r="A807" s="387">
        <v>212</v>
      </c>
      <c r="B807" s="388">
        <f t="shared" si="259"/>
        <v>3</v>
      </c>
      <c r="C807" s="420" t="s">
        <v>675</v>
      </c>
      <c r="D807" s="421">
        <f t="shared" ref="D807:G807" si="261">D808+D819+D821+D824+D826+D828</f>
        <v>49416407.82</v>
      </c>
      <c r="E807" s="421">
        <f t="shared" si="261"/>
        <v>47814935.28</v>
      </c>
      <c r="F807" s="421">
        <f t="shared" si="261"/>
        <v>99206461.27</v>
      </c>
      <c r="G807" s="421">
        <f t="shared" si="261"/>
        <v>191160653.02</v>
      </c>
      <c r="H807" s="392">
        <f t="shared" ref="H807:H810" si="262">G807/F807</f>
        <v>1.92689720581543</v>
      </c>
      <c r="I807" s="421">
        <f t="shared" ref="I807:I810" si="263">G807-D807</f>
        <v>141744245.2</v>
      </c>
      <c r="J807" s="392">
        <f t="shared" ref="J807:J810" si="264">I807/D807</f>
        <v>2.86836399999582</v>
      </c>
    </row>
    <row r="808" s="344" customFormat="1" ht="24" customHeight="1" spans="1:10">
      <c r="A808" s="393">
        <v>21201</v>
      </c>
      <c r="B808" s="394">
        <f t="shared" si="259"/>
        <v>5</v>
      </c>
      <c r="C808" s="395" t="s">
        <v>676</v>
      </c>
      <c r="D808" s="396">
        <f t="shared" ref="D808:G808" si="265">SUM(D809:D818)</f>
        <v>21070348.69</v>
      </c>
      <c r="E808" s="396">
        <f t="shared" si="265"/>
        <v>28088112.95</v>
      </c>
      <c r="F808" s="396">
        <f t="shared" si="265"/>
        <v>33289893.43</v>
      </c>
      <c r="G808" s="396">
        <f t="shared" si="265"/>
        <v>50363110</v>
      </c>
      <c r="H808" s="397">
        <f t="shared" si="262"/>
        <v>1.51286486109968</v>
      </c>
      <c r="I808" s="396">
        <f t="shared" si="263"/>
        <v>29292761.31</v>
      </c>
      <c r="J808" s="397">
        <f t="shared" si="264"/>
        <v>1.39023619119803</v>
      </c>
    </row>
    <row r="809" s="344" customFormat="1" ht="24" customHeight="1" spans="1:10">
      <c r="A809" s="398">
        <v>2120101</v>
      </c>
      <c r="B809" s="399">
        <f t="shared" si="259"/>
        <v>7</v>
      </c>
      <c r="C809" s="6" t="s">
        <v>57</v>
      </c>
      <c r="D809" s="400">
        <v>1322963.79</v>
      </c>
      <c r="E809" s="400">
        <v>1555730</v>
      </c>
      <c r="F809" s="400">
        <v>1616743.34</v>
      </c>
      <c r="G809" s="400">
        <v>1735530.5</v>
      </c>
      <c r="H809" s="401">
        <f t="shared" si="262"/>
        <v>1.07347310921967</v>
      </c>
      <c r="I809" s="400">
        <f t="shared" si="263"/>
        <v>412566.71</v>
      </c>
      <c r="J809" s="401">
        <f t="shared" si="264"/>
        <v>0.311850341724016</v>
      </c>
    </row>
    <row r="810" s="344" customFormat="1" ht="24" customHeight="1" spans="1:10">
      <c r="A810" s="398">
        <v>2120102</v>
      </c>
      <c r="B810" s="399">
        <f t="shared" si="259"/>
        <v>7</v>
      </c>
      <c r="C810" s="6" t="s">
        <v>58</v>
      </c>
      <c r="D810" s="400">
        <v>3054597.77</v>
      </c>
      <c r="E810" s="400">
        <v>1680687.5</v>
      </c>
      <c r="F810" s="400">
        <v>1975277.5</v>
      </c>
      <c r="G810" s="400">
        <v>1814722.5</v>
      </c>
      <c r="H810" s="401">
        <f t="shared" si="262"/>
        <v>0.918717749784524</v>
      </c>
      <c r="I810" s="400">
        <f t="shared" si="263"/>
        <v>-1239875.27</v>
      </c>
      <c r="J810" s="401">
        <f t="shared" si="264"/>
        <v>-0.405904594764371</v>
      </c>
    </row>
    <row r="811" s="344" customFormat="1" ht="24" customHeight="1" spans="1:10">
      <c r="A811" s="398">
        <v>2120103</v>
      </c>
      <c r="B811" s="399">
        <f t="shared" si="259"/>
        <v>7</v>
      </c>
      <c r="C811" s="6" t="s">
        <v>59</v>
      </c>
      <c r="D811" s="400"/>
      <c r="E811" s="400"/>
      <c r="F811" s="400"/>
      <c r="G811" s="400"/>
      <c r="H811" s="401"/>
      <c r="I811" s="400"/>
      <c r="J811" s="401"/>
    </row>
    <row r="812" s="344" customFormat="1" ht="24" customHeight="1" spans="1:10">
      <c r="A812" s="398">
        <v>2120104</v>
      </c>
      <c r="B812" s="399">
        <f t="shared" si="259"/>
        <v>7</v>
      </c>
      <c r="C812" s="6" t="s">
        <v>677</v>
      </c>
      <c r="D812" s="400">
        <v>15005582.08</v>
      </c>
      <c r="E812" s="400">
        <v>18672485.21</v>
      </c>
      <c r="F812" s="400">
        <v>22068319.19</v>
      </c>
      <c r="G812" s="400">
        <v>39243920.17</v>
      </c>
      <c r="H812" s="401">
        <f>G812/F812</f>
        <v>1.77829221301924</v>
      </c>
      <c r="I812" s="400">
        <f>G812-D812</f>
        <v>24238338.09</v>
      </c>
      <c r="J812" s="401">
        <f>I812/D812</f>
        <v>1.6152880948421</v>
      </c>
    </row>
    <row r="813" s="344" customFormat="1" ht="24" customHeight="1" spans="1:10">
      <c r="A813" s="398">
        <v>2120105</v>
      </c>
      <c r="B813" s="399">
        <f t="shared" si="259"/>
        <v>7</v>
      </c>
      <c r="C813" s="6" t="s">
        <v>678</v>
      </c>
      <c r="D813" s="400"/>
      <c r="E813" s="400"/>
      <c r="F813" s="400"/>
      <c r="G813" s="400"/>
      <c r="H813" s="401"/>
      <c r="I813" s="400"/>
      <c r="J813" s="401"/>
    </row>
    <row r="814" s="344" customFormat="1" ht="24" customHeight="1" spans="1:10">
      <c r="A814" s="398">
        <v>2120106</v>
      </c>
      <c r="B814" s="399">
        <f t="shared" si="259"/>
        <v>7</v>
      </c>
      <c r="C814" s="6" t="s">
        <v>679</v>
      </c>
      <c r="D814" s="400">
        <v>644500.22</v>
      </c>
      <c r="E814" s="400"/>
      <c r="F814" s="400">
        <v>1227307.7</v>
      </c>
      <c r="G814" s="400">
        <v>90000</v>
      </c>
      <c r="H814" s="401">
        <f t="shared" ref="H814:H825" si="266">G814/F814</f>
        <v>0.0733312436644861</v>
      </c>
      <c r="I814" s="400">
        <f t="shared" ref="I814:I825" si="267">G814-D814</f>
        <v>-554500.22</v>
      </c>
      <c r="J814" s="401">
        <f t="shared" ref="J814:J825" si="268">I814/D814</f>
        <v>-0.860356913454583</v>
      </c>
    </row>
    <row r="815" s="344" customFormat="1" ht="24" customHeight="1" spans="1:10">
      <c r="A815" s="398">
        <v>2120107</v>
      </c>
      <c r="B815" s="399">
        <f t="shared" si="259"/>
        <v>7</v>
      </c>
      <c r="C815" s="6" t="s">
        <v>680</v>
      </c>
      <c r="D815" s="400"/>
      <c r="E815" s="400"/>
      <c r="F815" s="400"/>
      <c r="G815" s="400"/>
      <c r="H815" s="401"/>
      <c r="I815" s="400"/>
      <c r="J815" s="401"/>
    </row>
    <row r="816" s="344" customFormat="1" ht="24" customHeight="1" spans="1:10">
      <c r="A816" s="398">
        <v>2120109</v>
      </c>
      <c r="B816" s="399">
        <f t="shared" si="259"/>
        <v>7</v>
      </c>
      <c r="C816" s="6" t="s">
        <v>681</v>
      </c>
      <c r="D816" s="400"/>
      <c r="E816" s="400"/>
      <c r="F816" s="400"/>
      <c r="G816" s="400"/>
      <c r="H816" s="401"/>
      <c r="I816" s="400"/>
      <c r="J816" s="401"/>
    </row>
    <row r="817" s="344" customFormat="1" ht="24" customHeight="1" spans="1:10">
      <c r="A817" s="398">
        <v>2120110</v>
      </c>
      <c r="B817" s="399">
        <f t="shared" si="259"/>
        <v>7</v>
      </c>
      <c r="C817" s="6" t="s">
        <v>682</v>
      </c>
      <c r="D817" s="400"/>
      <c r="E817" s="400"/>
      <c r="F817" s="400"/>
      <c r="G817" s="400"/>
      <c r="H817" s="401"/>
      <c r="I817" s="400"/>
      <c r="J817" s="401"/>
    </row>
    <row r="818" s="344" customFormat="1" ht="24" customHeight="1" spans="1:10">
      <c r="A818" s="398">
        <v>2120199</v>
      </c>
      <c r="B818" s="399">
        <f t="shared" si="259"/>
        <v>7</v>
      </c>
      <c r="C818" s="6" t="s">
        <v>683</v>
      </c>
      <c r="D818" s="400">
        <v>1042704.83</v>
      </c>
      <c r="E818" s="400">
        <v>6179210.24</v>
      </c>
      <c r="F818" s="400">
        <v>6402245.7</v>
      </c>
      <c r="G818" s="400">
        <v>7478936.83</v>
      </c>
      <c r="H818" s="401">
        <f t="shared" si="266"/>
        <v>1.16817397839011</v>
      </c>
      <c r="I818" s="400">
        <f t="shared" si="267"/>
        <v>6436232</v>
      </c>
      <c r="J818" s="401">
        <f t="shared" si="268"/>
        <v>6.17263084894313</v>
      </c>
    </row>
    <row r="819" s="344" customFormat="1" ht="24" customHeight="1" spans="1:10">
      <c r="A819" s="393">
        <v>21202</v>
      </c>
      <c r="B819" s="394">
        <f t="shared" si="259"/>
        <v>5</v>
      </c>
      <c r="C819" s="395" t="s">
        <v>684</v>
      </c>
      <c r="D819" s="396">
        <f t="shared" ref="D819:G819" si="269">D820</f>
        <v>179532</v>
      </c>
      <c r="E819" s="396">
        <f t="shared" si="269"/>
        <v>2590468</v>
      </c>
      <c r="F819" s="396">
        <f t="shared" si="269"/>
        <v>1476860</v>
      </c>
      <c r="G819" s="396">
        <f t="shared" si="269"/>
        <v>1476860</v>
      </c>
      <c r="H819" s="397">
        <f t="shared" si="266"/>
        <v>1</v>
      </c>
      <c r="I819" s="396">
        <f t="shared" si="267"/>
        <v>1297328</v>
      </c>
      <c r="J819" s="397">
        <f t="shared" si="268"/>
        <v>7.22616580888087</v>
      </c>
    </row>
    <row r="820" s="344" customFormat="1" ht="24" customHeight="1" spans="1:10">
      <c r="A820" s="398">
        <v>2120201</v>
      </c>
      <c r="B820" s="399">
        <f t="shared" si="259"/>
        <v>7</v>
      </c>
      <c r="C820" s="6" t="s">
        <v>685</v>
      </c>
      <c r="D820" s="400">
        <v>179532</v>
      </c>
      <c r="E820" s="400">
        <v>2590468</v>
      </c>
      <c r="F820" s="400">
        <v>1476860</v>
      </c>
      <c r="G820" s="400">
        <v>1476860</v>
      </c>
      <c r="H820" s="401">
        <f t="shared" si="266"/>
        <v>1</v>
      </c>
      <c r="I820" s="400">
        <f t="shared" si="267"/>
        <v>1297328</v>
      </c>
      <c r="J820" s="401">
        <f t="shared" si="268"/>
        <v>7.22616580888087</v>
      </c>
    </row>
    <row r="821" s="344" customFormat="1" ht="24" customHeight="1" spans="1:10">
      <c r="A821" s="393">
        <v>21203</v>
      </c>
      <c r="B821" s="394">
        <f t="shared" si="259"/>
        <v>5</v>
      </c>
      <c r="C821" s="395" t="s">
        <v>686</v>
      </c>
      <c r="D821" s="396">
        <f t="shared" ref="D821:G821" si="270">SUM(D822:D823)</f>
        <v>1607770.06</v>
      </c>
      <c r="E821" s="396">
        <f t="shared" si="270"/>
        <v>6846840</v>
      </c>
      <c r="F821" s="396">
        <f t="shared" si="270"/>
        <v>27652217</v>
      </c>
      <c r="G821" s="396">
        <f t="shared" si="270"/>
        <v>21030540.6</v>
      </c>
      <c r="H821" s="397">
        <f t="shared" si="266"/>
        <v>0.760537232873588</v>
      </c>
      <c r="I821" s="396">
        <f t="shared" si="267"/>
        <v>19422770.54</v>
      </c>
      <c r="J821" s="397">
        <f t="shared" si="268"/>
        <v>12.0805648912258</v>
      </c>
    </row>
    <row r="822" s="344" customFormat="1" ht="24" customHeight="1" spans="1:10">
      <c r="A822" s="398">
        <v>2120303</v>
      </c>
      <c r="B822" s="399">
        <f t="shared" si="259"/>
        <v>7</v>
      </c>
      <c r="C822" s="6" t="s">
        <v>687</v>
      </c>
      <c r="D822" s="400">
        <v>175130.5</v>
      </c>
      <c r="E822" s="400"/>
      <c r="F822" s="400">
        <v>1000000</v>
      </c>
      <c r="G822" s="400">
        <v>1000000</v>
      </c>
      <c r="H822" s="401">
        <f t="shared" si="266"/>
        <v>1</v>
      </c>
      <c r="I822" s="400">
        <f t="shared" si="267"/>
        <v>824869.5</v>
      </c>
      <c r="J822" s="401">
        <f t="shared" si="268"/>
        <v>4.71002766508404</v>
      </c>
    </row>
    <row r="823" s="344" customFormat="1" ht="24" customHeight="1" spans="1:10">
      <c r="A823" s="398">
        <v>2120399</v>
      </c>
      <c r="B823" s="399">
        <f t="shared" si="259"/>
        <v>7</v>
      </c>
      <c r="C823" s="6" t="s">
        <v>688</v>
      </c>
      <c r="D823" s="400">
        <v>1432639.56</v>
      </c>
      <c r="E823" s="400">
        <v>6846840</v>
      </c>
      <c r="F823" s="400">
        <v>26652217</v>
      </c>
      <c r="G823" s="400">
        <v>20030540.6</v>
      </c>
      <c r="H823" s="401">
        <f t="shared" si="266"/>
        <v>0.751552510622287</v>
      </c>
      <c r="I823" s="400">
        <f t="shared" si="267"/>
        <v>18597901.04</v>
      </c>
      <c r="J823" s="401">
        <f t="shared" si="268"/>
        <v>12.9815632342304</v>
      </c>
    </row>
    <row r="824" s="344" customFormat="1" ht="24" customHeight="1" spans="1:10">
      <c r="A824" s="393">
        <v>21205</v>
      </c>
      <c r="B824" s="394">
        <f t="shared" si="259"/>
        <v>5</v>
      </c>
      <c r="C824" s="395" t="s">
        <v>689</v>
      </c>
      <c r="D824" s="396">
        <f t="shared" ref="D824:G824" si="271">D825</f>
        <v>26558757.07</v>
      </c>
      <c r="E824" s="396">
        <f t="shared" si="271"/>
        <v>9982614.33</v>
      </c>
      <c r="F824" s="396">
        <f t="shared" si="271"/>
        <v>21171610.25</v>
      </c>
      <c r="G824" s="396">
        <f t="shared" si="271"/>
        <v>101709764.9</v>
      </c>
      <c r="H824" s="397">
        <f t="shared" si="266"/>
        <v>4.8040637296353</v>
      </c>
      <c r="I824" s="396">
        <f t="shared" si="267"/>
        <v>75151007.83</v>
      </c>
      <c r="J824" s="397">
        <f t="shared" si="268"/>
        <v>2.82961313407578</v>
      </c>
    </row>
    <row r="825" s="344" customFormat="1" ht="24" customHeight="1" spans="1:10">
      <c r="A825" s="398">
        <v>2120501</v>
      </c>
      <c r="B825" s="399">
        <f t="shared" si="259"/>
        <v>7</v>
      </c>
      <c r="C825" s="6" t="s">
        <v>690</v>
      </c>
      <c r="D825" s="400">
        <v>26558757.07</v>
      </c>
      <c r="E825" s="400">
        <v>9982614.33</v>
      </c>
      <c r="F825" s="400">
        <v>21171610.25</v>
      </c>
      <c r="G825" s="400">
        <v>101709764.9</v>
      </c>
      <c r="H825" s="401">
        <f t="shared" si="266"/>
        <v>4.8040637296353</v>
      </c>
      <c r="I825" s="400">
        <f t="shared" si="267"/>
        <v>75151007.83</v>
      </c>
      <c r="J825" s="401">
        <f t="shared" si="268"/>
        <v>2.82961313407578</v>
      </c>
    </row>
    <row r="826" s="344" customFormat="1" ht="24" customHeight="1" spans="1:10">
      <c r="A826" s="393">
        <v>21206</v>
      </c>
      <c r="B826" s="394">
        <f t="shared" si="259"/>
        <v>5</v>
      </c>
      <c r="C826" s="395" t="s">
        <v>691</v>
      </c>
      <c r="D826" s="396"/>
      <c r="E826" s="396"/>
      <c r="F826" s="396"/>
      <c r="G826" s="396"/>
      <c r="H826" s="397"/>
      <c r="I826" s="396"/>
      <c r="J826" s="397"/>
    </row>
    <row r="827" s="344" customFormat="1" ht="24" customHeight="1" spans="1:10">
      <c r="A827" s="398">
        <v>2120601</v>
      </c>
      <c r="B827" s="399">
        <f t="shared" si="259"/>
        <v>7</v>
      </c>
      <c r="C827" s="6" t="s">
        <v>692</v>
      </c>
      <c r="D827" s="400"/>
      <c r="E827" s="400"/>
      <c r="F827" s="400"/>
      <c r="G827" s="400"/>
      <c r="H827" s="401"/>
      <c r="I827" s="400"/>
      <c r="J827" s="401"/>
    </row>
    <row r="828" s="344" customFormat="1" ht="24" customHeight="1" spans="1:10">
      <c r="A828" s="393">
        <v>21299</v>
      </c>
      <c r="B828" s="394">
        <f t="shared" si="259"/>
        <v>5</v>
      </c>
      <c r="C828" s="395" t="s">
        <v>693</v>
      </c>
      <c r="D828" s="396">
        <f t="shared" ref="D828:G828" si="272">D829</f>
        <v>0</v>
      </c>
      <c r="E828" s="396">
        <f t="shared" si="272"/>
        <v>306900</v>
      </c>
      <c r="F828" s="396">
        <f t="shared" si="272"/>
        <v>15615880.59</v>
      </c>
      <c r="G828" s="396">
        <f t="shared" si="272"/>
        <v>16580377.52</v>
      </c>
      <c r="H828" s="397">
        <f t="shared" ref="H828:H833" si="273">G828/F828</f>
        <v>1.06176385151265</v>
      </c>
      <c r="I828" s="396">
        <f t="shared" ref="I828:I833" si="274">G828-D828</f>
        <v>16580377.52</v>
      </c>
      <c r="J828" s="397"/>
    </row>
    <row r="829" s="344" customFormat="1" ht="24" customHeight="1" spans="1:10">
      <c r="A829" s="398">
        <v>2129999</v>
      </c>
      <c r="B829" s="399">
        <f t="shared" si="259"/>
        <v>7</v>
      </c>
      <c r="C829" s="6" t="s">
        <v>694</v>
      </c>
      <c r="D829" s="400"/>
      <c r="E829" s="400">
        <v>306900</v>
      </c>
      <c r="F829" s="400">
        <v>15615880.59</v>
      </c>
      <c r="G829" s="400">
        <v>16580377.52</v>
      </c>
      <c r="H829" s="401">
        <f t="shared" si="273"/>
        <v>1.06176385151265</v>
      </c>
      <c r="I829" s="400">
        <f t="shared" si="274"/>
        <v>16580377.52</v>
      </c>
      <c r="J829" s="401"/>
    </row>
    <row r="830" s="344" customFormat="1" ht="24" customHeight="1" spans="1:10">
      <c r="A830" s="387">
        <v>213</v>
      </c>
      <c r="B830" s="388">
        <f t="shared" si="259"/>
        <v>3</v>
      </c>
      <c r="C830" s="420" t="s">
        <v>695</v>
      </c>
      <c r="D830" s="421">
        <f t="shared" ref="D830:G830" si="275">D831+D857+D879+D907+D918+D925+D931+D934</f>
        <v>144630625.55</v>
      </c>
      <c r="E830" s="421">
        <f t="shared" si="275"/>
        <v>228333591.36</v>
      </c>
      <c r="F830" s="421">
        <f t="shared" si="275"/>
        <v>268315683</v>
      </c>
      <c r="G830" s="421">
        <f t="shared" si="275"/>
        <v>221337326.14</v>
      </c>
      <c r="H830" s="392">
        <f t="shared" si="273"/>
        <v>0.824913861408541</v>
      </c>
      <c r="I830" s="421">
        <f t="shared" si="274"/>
        <v>76706700.59</v>
      </c>
      <c r="J830" s="392">
        <f t="shared" ref="J830:J833" si="276">I830/D830</f>
        <v>0.530362779655418</v>
      </c>
    </row>
    <row r="831" s="344" customFormat="1" ht="24" customHeight="1" spans="1:10">
      <c r="A831" s="393">
        <v>21301</v>
      </c>
      <c r="B831" s="394">
        <f t="shared" si="259"/>
        <v>5</v>
      </c>
      <c r="C831" s="395" t="s">
        <v>696</v>
      </c>
      <c r="D831" s="396">
        <f t="shared" ref="D831:G831" si="277">SUM(D832:D856)</f>
        <v>48082590.77</v>
      </c>
      <c r="E831" s="396">
        <f t="shared" si="277"/>
        <v>98398947.28</v>
      </c>
      <c r="F831" s="396">
        <f t="shared" si="277"/>
        <v>114978545.34</v>
      </c>
      <c r="G831" s="396">
        <f t="shared" si="277"/>
        <v>93108453.35</v>
      </c>
      <c r="H831" s="397">
        <f t="shared" si="273"/>
        <v>0.809789800998712</v>
      </c>
      <c r="I831" s="396">
        <f t="shared" si="274"/>
        <v>45025862.58</v>
      </c>
      <c r="J831" s="397">
        <f t="shared" si="276"/>
        <v>0.936427548078229</v>
      </c>
    </row>
    <row r="832" s="344" customFormat="1" ht="24" customHeight="1" spans="1:10">
      <c r="A832" s="398">
        <v>2130101</v>
      </c>
      <c r="B832" s="399">
        <f t="shared" si="259"/>
        <v>7</v>
      </c>
      <c r="C832" s="6" t="s">
        <v>57</v>
      </c>
      <c r="D832" s="400">
        <v>4854047.75</v>
      </c>
      <c r="E832" s="400">
        <v>4904905.45</v>
      </c>
      <c r="F832" s="400">
        <v>5248889.67</v>
      </c>
      <c r="G832" s="400">
        <v>5457402.05</v>
      </c>
      <c r="H832" s="401">
        <f t="shared" si="273"/>
        <v>1.03972504531611</v>
      </c>
      <c r="I832" s="400">
        <f t="shared" si="274"/>
        <v>603354.3</v>
      </c>
      <c r="J832" s="401">
        <f t="shared" si="276"/>
        <v>0.124299209870772</v>
      </c>
    </row>
    <row r="833" s="344" customFormat="1" ht="24" customHeight="1" spans="1:10">
      <c r="A833" s="398">
        <v>2130102</v>
      </c>
      <c r="B833" s="399">
        <f t="shared" si="259"/>
        <v>7</v>
      </c>
      <c r="C833" s="6" t="s">
        <v>58</v>
      </c>
      <c r="D833" s="400">
        <v>1036955.04</v>
      </c>
      <c r="E833" s="400"/>
      <c r="F833" s="400">
        <v>1314953.12</v>
      </c>
      <c r="G833" s="400">
        <v>1210955.74</v>
      </c>
      <c r="H833" s="401">
        <f t="shared" si="273"/>
        <v>0.920911720411751</v>
      </c>
      <c r="I833" s="400">
        <f t="shared" si="274"/>
        <v>174000.7</v>
      </c>
      <c r="J833" s="401">
        <f t="shared" si="276"/>
        <v>0.167799656964877</v>
      </c>
    </row>
    <row r="834" s="344" customFormat="1" ht="24" customHeight="1" spans="1:10">
      <c r="A834" s="398">
        <v>2130103</v>
      </c>
      <c r="B834" s="399">
        <f t="shared" si="259"/>
        <v>7</v>
      </c>
      <c r="C834" s="6" t="s">
        <v>59</v>
      </c>
      <c r="D834" s="400"/>
      <c r="E834" s="400"/>
      <c r="F834" s="400"/>
      <c r="G834" s="400"/>
      <c r="H834" s="401"/>
      <c r="I834" s="400"/>
      <c r="J834" s="401"/>
    </row>
    <row r="835" s="344" customFormat="1" ht="24" customHeight="1" spans="1:10">
      <c r="A835" s="398">
        <v>2130104</v>
      </c>
      <c r="B835" s="399">
        <f t="shared" si="259"/>
        <v>7</v>
      </c>
      <c r="C835" s="6" t="s">
        <v>66</v>
      </c>
      <c r="D835" s="400">
        <v>10306761.01</v>
      </c>
      <c r="E835" s="400">
        <v>12479084.82</v>
      </c>
      <c r="F835" s="400">
        <v>12503008.62</v>
      </c>
      <c r="G835" s="400">
        <v>10346284.88</v>
      </c>
      <c r="H835" s="401">
        <f t="shared" ref="H835:H839" si="278">G835/F835</f>
        <v>0.827503618884972</v>
      </c>
      <c r="I835" s="400">
        <f t="shared" ref="I835:I839" si="279">G835-D835</f>
        <v>39523.870000001</v>
      </c>
      <c r="J835" s="401">
        <f t="shared" ref="J835:J838" si="280">I835/D835</f>
        <v>0.00383475176747123</v>
      </c>
    </row>
    <row r="836" s="344" customFormat="1" ht="24" customHeight="1" spans="1:10">
      <c r="A836" s="398">
        <v>2130105</v>
      </c>
      <c r="B836" s="399">
        <f t="shared" si="259"/>
        <v>7</v>
      </c>
      <c r="C836" s="6" t="s">
        <v>697</v>
      </c>
      <c r="D836" s="400"/>
      <c r="E836" s="400"/>
      <c r="F836" s="400"/>
      <c r="G836" s="400"/>
      <c r="H836" s="401"/>
      <c r="I836" s="400"/>
      <c r="J836" s="401"/>
    </row>
    <row r="837" s="344" customFormat="1" ht="24" customHeight="1" spans="1:10">
      <c r="A837" s="398">
        <v>2130106</v>
      </c>
      <c r="B837" s="399">
        <f t="shared" si="259"/>
        <v>7</v>
      </c>
      <c r="C837" s="6" t="s">
        <v>698</v>
      </c>
      <c r="D837" s="400">
        <v>6225741.08</v>
      </c>
      <c r="E837" s="400">
        <v>800000</v>
      </c>
      <c r="F837" s="400">
        <v>800000</v>
      </c>
      <c r="G837" s="400"/>
      <c r="H837" s="401">
        <f t="shared" si="278"/>
        <v>0</v>
      </c>
      <c r="I837" s="400">
        <f t="shared" si="279"/>
        <v>-6225741.08</v>
      </c>
      <c r="J837" s="401">
        <f t="shared" si="280"/>
        <v>-1</v>
      </c>
    </row>
    <row r="838" s="344" customFormat="1" ht="24" customHeight="1" spans="1:10">
      <c r="A838" s="398">
        <v>2130108</v>
      </c>
      <c r="B838" s="399">
        <f t="shared" si="259"/>
        <v>7</v>
      </c>
      <c r="C838" s="6" t="s">
        <v>699</v>
      </c>
      <c r="D838" s="400">
        <v>318578</v>
      </c>
      <c r="E838" s="400">
        <v>102200</v>
      </c>
      <c r="F838" s="400">
        <v>141560.2</v>
      </c>
      <c r="G838" s="400"/>
      <c r="H838" s="401">
        <f t="shared" si="278"/>
        <v>0</v>
      </c>
      <c r="I838" s="400">
        <f t="shared" si="279"/>
        <v>-318578</v>
      </c>
      <c r="J838" s="401">
        <f t="shared" si="280"/>
        <v>-1</v>
      </c>
    </row>
    <row r="839" s="344" customFormat="1" ht="24" customHeight="1" spans="1:10">
      <c r="A839" s="398">
        <v>2130109</v>
      </c>
      <c r="B839" s="399">
        <f t="shared" si="259"/>
        <v>7</v>
      </c>
      <c r="C839" s="6" t="s">
        <v>700</v>
      </c>
      <c r="D839" s="400"/>
      <c r="E839" s="400">
        <v>221600</v>
      </c>
      <c r="F839" s="400">
        <v>289174.93</v>
      </c>
      <c r="G839" s="400">
        <v>78814.93</v>
      </c>
      <c r="H839" s="401">
        <f t="shared" si="278"/>
        <v>0.272551047215608</v>
      </c>
      <c r="I839" s="400">
        <f t="shared" si="279"/>
        <v>78814.93</v>
      </c>
      <c r="J839" s="401"/>
    </row>
    <row r="840" s="344" customFormat="1" ht="24" customHeight="1" spans="1:10">
      <c r="A840" s="398">
        <v>2130110</v>
      </c>
      <c r="B840" s="399">
        <f t="shared" ref="B840:B903" si="281">LEN(A840)</f>
        <v>7</v>
      </c>
      <c r="C840" s="6" t="s">
        <v>701</v>
      </c>
      <c r="D840" s="400"/>
      <c r="E840" s="400"/>
      <c r="F840" s="400"/>
      <c r="G840" s="400"/>
      <c r="H840" s="401"/>
      <c r="I840" s="400"/>
      <c r="J840" s="401"/>
    </row>
    <row r="841" s="344" customFormat="1" ht="24" customHeight="1" spans="1:10">
      <c r="A841" s="398">
        <v>2130111</v>
      </c>
      <c r="B841" s="399">
        <f t="shared" si="281"/>
        <v>7</v>
      </c>
      <c r="C841" s="6" t="s">
        <v>702</v>
      </c>
      <c r="D841" s="400"/>
      <c r="E841" s="400">
        <v>23000</v>
      </c>
      <c r="F841" s="400">
        <v>15000</v>
      </c>
      <c r="G841" s="400"/>
      <c r="H841" s="401">
        <f t="shared" ref="H841:H845" si="282">G841/F841</f>
        <v>0</v>
      </c>
      <c r="I841" s="400">
        <f t="shared" ref="I841:I850" si="283">G841-D841</f>
        <v>0</v>
      </c>
      <c r="J841" s="401"/>
    </row>
    <row r="842" s="344" customFormat="1" ht="24" customHeight="1" spans="1:10">
      <c r="A842" s="398">
        <v>2130112</v>
      </c>
      <c r="B842" s="399">
        <f t="shared" si="281"/>
        <v>7</v>
      </c>
      <c r="C842" s="6" t="s">
        <v>703</v>
      </c>
      <c r="D842" s="400"/>
      <c r="E842" s="400"/>
      <c r="F842" s="400"/>
      <c r="G842" s="400"/>
      <c r="H842" s="401"/>
      <c r="I842" s="400"/>
      <c r="J842" s="401"/>
    </row>
    <row r="843" s="344" customFormat="1" ht="24" customHeight="1" spans="1:10">
      <c r="A843" s="398">
        <v>2130114</v>
      </c>
      <c r="B843" s="399">
        <f t="shared" si="281"/>
        <v>7</v>
      </c>
      <c r="C843" s="6" t="s">
        <v>704</v>
      </c>
      <c r="D843" s="400"/>
      <c r="E843" s="400"/>
      <c r="F843" s="400"/>
      <c r="G843" s="400"/>
      <c r="H843" s="401"/>
      <c r="I843" s="400"/>
      <c r="J843" s="401"/>
    </row>
    <row r="844" s="344" customFormat="1" ht="24" customHeight="1" spans="1:10">
      <c r="A844" s="398">
        <v>2130119</v>
      </c>
      <c r="B844" s="399">
        <f t="shared" si="281"/>
        <v>7</v>
      </c>
      <c r="C844" s="6" t="s">
        <v>705</v>
      </c>
      <c r="D844" s="400">
        <v>43560</v>
      </c>
      <c r="E844" s="400"/>
      <c r="F844" s="400">
        <v>4000</v>
      </c>
      <c r="G844" s="400"/>
      <c r="H844" s="401">
        <f t="shared" si="282"/>
        <v>0</v>
      </c>
      <c r="I844" s="400">
        <f t="shared" si="283"/>
        <v>-43560</v>
      </c>
      <c r="J844" s="401">
        <f t="shared" ref="J844:J847" si="284">I844/D844</f>
        <v>-1</v>
      </c>
    </row>
    <row r="845" s="344" customFormat="1" ht="24" customHeight="1" spans="1:10">
      <c r="A845" s="398">
        <v>2130120</v>
      </c>
      <c r="B845" s="399">
        <f t="shared" si="281"/>
        <v>7</v>
      </c>
      <c r="C845" s="6" t="s">
        <v>706</v>
      </c>
      <c r="D845" s="400"/>
      <c r="E845" s="400"/>
      <c r="F845" s="400">
        <v>10000</v>
      </c>
      <c r="G845" s="400">
        <v>9420.92</v>
      </c>
      <c r="H845" s="401">
        <f t="shared" si="282"/>
        <v>0.942092</v>
      </c>
      <c r="I845" s="400">
        <f t="shared" si="283"/>
        <v>9420.92</v>
      </c>
      <c r="J845" s="401" t="e">
        <f t="shared" si="284"/>
        <v>#DIV/0!</v>
      </c>
    </row>
    <row r="846" s="344" customFormat="1" ht="24" customHeight="1" spans="1:10">
      <c r="A846" s="398">
        <v>2130121</v>
      </c>
      <c r="B846" s="399">
        <f t="shared" si="281"/>
        <v>7</v>
      </c>
      <c r="C846" s="6" t="s">
        <v>707</v>
      </c>
      <c r="D846" s="400">
        <v>79000</v>
      </c>
      <c r="E846" s="400"/>
      <c r="F846" s="400"/>
      <c r="G846" s="400"/>
      <c r="H846" s="401"/>
      <c r="I846" s="400">
        <f t="shared" si="283"/>
        <v>-79000</v>
      </c>
      <c r="J846" s="401">
        <f t="shared" si="284"/>
        <v>-1</v>
      </c>
    </row>
    <row r="847" s="344" customFormat="1" ht="24" customHeight="1" spans="1:10">
      <c r="A847" s="398">
        <v>2130122</v>
      </c>
      <c r="B847" s="399">
        <f t="shared" si="281"/>
        <v>7</v>
      </c>
      <c r="C847" s="6" t="s">
        <v>708</v>
      </c>
      <c r="D847" s="400">
        <v>17711711.77</v>
      </c>
      <c r="E847" s="400">
        <v>52803663.46</v>
      </c>
      <c r="F847" s="400">
        <v>76425001.57</v>
      </c>
      <c r="G847" s="400">
        <v>70235984.98</v>
      </c>
      <c r="H847" s="401">
        <f t="shared" ref="H847:H850" si="285">G847/F847</f>
        <v>0.91901843031915</v>
      </c>
      <c r="I847" s="400">
        <f t="shared" si="283"/>
        <v>52524273.21</v>
      </c>
      <c r="J847" s="401">
        <f t="shared" si="284"/>
        <v>2.96551083780425</v>
      </c>
    </row>
    <row r="848" s="344" customFormat="1" ht="24" customHeight="1" spans="1:10">
      <c r="A848" s="398">
        <v>2130124</v>
      </c>
      <c r="B848" s="399">
        <f t="shared" si="281"/>
        <v>7</v>
      </c>
      <c r="C848" s="6" t="s">
        <v>709</v>
      </c>
      <c r="D848" s="400"/>
      <c r="E848" s="400">
        <v>200000</v>
      </c>
      <c r="F848" s="400">
        <v>200000</v>
      </c>
      <c r="G848" s="400"/>
      <c r="H848" s="401">
        <f t="shared" si="285"/>
        <v>0</v>
      </c>
      <c r="I848" s="400">
        <f t="shared" si="283"/>
        <v>0</v>
      </c>
      <c r="J848" s="401"/>
    </row>
    <row r="849" s="344" customFormat="1" ht="24" customHeight="1" spans="1:10">
      <c r="A849" s="398">
        <v>2130125</v>
      </c>
      <c r="B849" s="399">
        <f t="shared" si="281"/>
        <v>7</v>
      </c>
      <c r="C849" s="6" t="s">
        <v>710</v>
      </c>
      <c r="D849" s="400">
        <v>200000</v>
      </c>
      <c r="E849" s="400"/>
      <c r="F849" s="400"/>
      <c r="G849" s="400"/>
      <c r="H849" s="401"/>
      <c r="I849" s="400">
        <f t="shared" si="283"/>
        <v>-200000</v>
      </c>
      <c r="J849" s="401">
        <f t="shared" ref="J849:J853" si="286">I849/D849</f>
        <v>-1</v>
      </c>
    </row>
    <row r="850" s="344" customFormat="1" ht="24" customHeight="1" spans="1:10">
      <c r="A850" s="398">
        <v>2130126</v>
      </c>
      <c r="B850" s="399">
        <f t="shared" si="281"/>
        <v>7</v>
      </c>
      <c r="C850" s="6" t="s">
        <v>711</v>
      </c>
      <c r="D850" s="400">
        <v>9000</v>
      </c>
      <c r="E850" s="400">
        <v>9000</v>
      </c>
      <c r="F850" s="400">
        <v>2800</v>
      </c>
      <c r="G850" s="400">
        <v>2800</v>
      </c>
      <c r="H850" s="401">
        <f t="shared" si="285"/>
        <v>1</v>
      </c>
      <c r="I850" s="400">
        <f t="shared" si="283"/>
        <v>-6200</v>
      </c>
      <c r="J850" s="401">
        <f t="shared" si="286"/>
        <v>-0.688888888888889</v>
      </c>
    </row>
    <row r="851" s="344" customFormat="1" ht="24" customHeight="1" spans="1:10">
      <c r="A851" s="398">
        <v>2130135</v>
      </c>
      <c r="B851" s="399">
        <f t="shared" si="281"/>
        <v>7</v>
      </c>
      <c r="C851" s="6" t="s">
        <v>712</v>
      </c>
      <c r="D851" s="400"/>
      <c r="E851" s="400"/>
      <c r="F851" s="400"/>
      <c r="G851" s="400"/>
      <c r="H851" s="401"/>
      <c r="I851" s="400"/>
      <c r="J851" s="401"/>
    </row>
    <row r="852" s="344" customFormat="1" ht="24" customHeight="1" spans="1:10">
      <c r="A852" s="398">
        <v>2130142</v>
      </c>
      <c r="B852" s="399">
        <f t="shared" si="281"/>
        <v>7</v>
      </c>
      <c r="C852" s="6" t="s">
        <v>713</v>
      </c>
      <c r="D852" s="400">
        <v>50000</v>
      </c>
      <c r="E852" s="400"/>
      <c r="F852" s="400"/>
      <c r="G852" s="400"/>
      <c r="H852" s="401"/>
      <c r="I852" s="400">
        <f t="shared" ref="I852:I857" si="287">G852-D852</f>
        <v>-50000</v>
      </c>
      <c r="J852" s="401">
        <f t="shared" si="286"/>
        <v>-1</v>
      </c>
    </row>
    <row r="853" s="344" customFormat="1" ht="24" customHeight="1" spans="1:10">
      <c r="A853" s="398">
        <v>2130148</v>
      </c>
      <c r="B853" s="399">
        <f t="shared" si="281"/>
        <v>7</v>
      </c>
      <c r="C853" s="6" t="s">
        <v>714</v>
      </c>
      <c r="D853" s="400">
        <v>148512.04</v>
      </c>
      <c r="E853" s="400">
        <v>2000000</v>
      </c>
      <c r="F853" s="400">
        <v>2000000</v>
      </c>
      <c r="G853" s="400"/>
      <c r="H853" s="401">
        <f t="shared" ref="H853:H857" si="288">G853/F853</f>
        <v>0</v>
      </c>
      <c r="I853" s="400">
        <f t="shared" si="287"/>
        <v>-148512.04</v>
      </c>
      <c r="J853" s="401">
        <f t="shared" si="286"/>
        <v>-1</v>
      </c>
    </row>
    <row r="854" s="344" customFormat="1" ht="24" customHeight="1" spans="1:10">
      <c r="A854" s="398">
        <v>2130152</v>
      </c>
      <c r="B854" s="399">
        <f t="shared" si="281"/>
        <v>7</v>
      </c>
      <c r="C854" s="6" t="s">
        <v>715</v>
      </c>
      <c r="D854" s="400"/>
      <c r="E854" s="400"/>
      <c r="F854" s="400"/>
      <c r="G854" s="400"/>
      <c r="H854" s="401"/>
      <c r="I854" s="400"/>
      <c r="J854" s="401"/>
    </row>
    <row r="855" s="344" customFormat="1" ht="24" customHeight="1" spans="1:10">
      <c r="A855" s="398">
        <v>2130153</v>
      </c>
      <c r="B855" s="399">
        <f t="shared" si="281"/>
        <v>7</v>
      </c>
      <c r="C855" s="6" t="s">
        <v>716</v>
      </c>
      <c r="D855" s="400">
        <v>4362000</v>
      </c>
      <c r="E855" s="400">
        <v>10396000</v>
      </c>
      <c r="F855" s="400">
        <v>7017887.63</v>
      </c>
      <c r="G855" s="400">
        <v>4371955.25</v>
      </c>
      <c r="H855" s="401">
        <f t="shared" si="288"/>
        <v>0.62297310537017</v>
      </c>
      <c r="I855" s="400">
        <f t="shared" si="287"/>
        <v>9955.25</v>
      </c>
      <c r="J855" s="401">
        <f t="shared" ref="J855:J857" si="289">I855/D855</f>
        <v>0.00228226730857405</v>
      </c>
    </row>
    <row r="856" s="344" customFormat="1" ht="24" customHeight="1" spans="1:10">
      <c r="A856" s="398">
        <v>2130199</v>
      </c>
      <c r="B856" s="399">
        <f t="shared" si="281"/>
        <v>7</v>
      </c>
      <c r="C856" s="6" t="s">
        <v>717</v>
      </c>
      <c r="D856" s="400">
        <v>2736724.08</v>
      </c>
      <c r="E856" s="400">
        <v>14459493.55</v>
      </c>
      <c r="F856" s="400">
        <v>9006269.6</v>
      </c>
      <c r="G856" s="400">
        <v>1394834.6</v>
      </c>
      <c r="H856" s="401">
        <f t="shared" si="288"/>
        <v>0.154873733737662</v>
      </c>
      <c r="I856" s="400">
        <f t="shared" si="287"/>
        <v>-1341889.48</v>
      </c>
      <c r="J856" s="401">
        <f t="shared" si="289"/>
        <v>-0.490326916698157</v>
      </c>
    </row>
    <row r="857" s="344" customFormat="1" ht="24" customHeight="1" spans="1:10">
      <c r="A857" s="393">
        <v>21302</v>
      </c>
      <c r="B857" s="394">
        <f t="shared" si="281"/>
        <v>5</v>
      </c>
      <c r="C857" s="395" t="s">
        <v>718</v>
      </c>
      <c r="D857" s="396">
        <f t="shared" ref="D857:G857" si="290">SUM(D858:D878)</f>
        <v>8775970.68</v>
      </c>
      <c r="E857" s="396">
        <f t="shared" si="290"/>
        <v>28045799.08</v>
      </c>
      <c r="F857" s="396">
        <f t="shared" si="290"/>
        <v>16487983.9</v>
      </c>
      <c r="G857" s="396">
        <f t="shared" si="290"/>
        <v>11242785.27</v>
      </c>
      <c r="H857" s="397">
        <f t="shared" si="288"/>
        <v>0.68187750171202</v>
      </c>
      <c r="I857" s="396">
        <f t="shared" si="287"/>
        <v>2466814.59</v>
      </c>
      <c r="J857" s="397">
        <f t="shared" si="289"/>
        <v>0.281087378245434</v>
      </c>
    </row>
    <row r="858" s="344" customFormat="1" ht="24" customHeight="1" spans="1:10">
      <c r="A858" s="398">
        <v>2130201</v>
      </c>
      <c r="B858" s="399">
        <f t="shared" si="281"/>
        <v>7</v>
      </c>
      <c r="C858" s="6" t="s">
        <v>57</v>
      </c>
      <c r="D858" s="400"/>
      <c r="E858" s="400"/>
      <c r="F858" s="400"/>
      <c r="G858" s="400"/>
      <c r="H858" s="401"/>
      <c r="I858" s="400"/>
      <c r="J858" s="401"/>
    </row>
    <row r="859" s="344" customFormat="1" ht="24" customHeight="1" spans="1:10">
      <c r="A859" s="398">
        <v>2130202</v>
      </c>
      <c r="B859" s="399">
        <f t="shared" si="281"/>
        <v>7</v>
      </c>
      <c r="C859" s="6" t="s">
        <v>58</v>
      </c>
      <c r="D859" s="400">
        <v>15000</v>
      </c>
      <c r="E859" s="400"/>
      <c r="F859" s="400"/>
      <c r="G859" s="400"/>
      <c r="H859" s="401"/>
      <c r="I859" s="400">
        <f t="shared" ref="I859:I866" si="291">G859-D859</f>
        <v>-15000</v>
      </c>
      <c r="J859" s="401">
        <f t="shared" ref="J859:J866" si="292">I859/D859</f>
        <v>-1</v>
      </c>
    </row>
    <row r="860" s="344" customFormat="1" ht="24" customHeight="1" spans="1:10">
      <c r="A860" s="398">
        <v>2130203</v>
      </c>
      <c r="B860" s="399">
        <f t="shared" si="281"/>
        <v>7</v>
      </c>
      <c r="C860" s="6" t="s">
        <v>59</v>
      </c>
      <c r="D860" s="400"/>
      <c r="E860" s="400"/>
      <c r="F860" s="400"/>
      <c r="G860" s="400"/>
      <c r="H860" s="401"/>
      <c r="I860" s="400"/>
      <c r="J860" s="401"/>
    </row>
    <row r="861" s="344" customFormat="1" ht="24" customHeight="1" spans="1:10">
      <c r="A861" s="398">
        <v>2130204</v>
      </c>
      <c r="B861" s="399">
        <f t="shared" si="281"/>
        <v>7</v>
      </c>
      <c r="C861" s="6" t="s">
        <v>719</v>
      </c>
      <c r="D861" s="400">
        <v>5606001.06</v>
      </c>
      <c r="E861" s="400">
        <v>6565640.08</v>
      </c>
      <c r="F861" s="400">
        <v>6870426.27</v>
      </c>
      <c r="G861" s="400">
        <v>5577845.93</v>
      </c>
      <c r="H861" s="401">
        <f t="shared" ref="H861:H866" si="293">G861/F861</f>
        <v>0.811863152415432</v>
      </c>
      <c r="I861" s="400">
        <f t="shared" si="291"/>
        <v>-28155.1299999999</v>
      </c>
      <c r="J861" s="401">
        <f t="shared" si="292"/>
        <v>-0.00502231977815571</v>
      </c>
    </row>
    <row r="862" s="344" customFormat="1" ht="24" customHeight="1" spans="1:10">
      <c r="A862" s="398">
        <v>2130205</v>
      </c>
      <c r="B862" s="399">
        <f t="shared" si="281"/>
        <v>7</v>
      </c>
      <c r="C862" s="6" t="s">
        <v>720</v>
      </c>
      <c r="D862" s="400">
        <v>11690</v>
      </c>
      <c r="E862" s="400"/>
      <c r="F862" s="400">
        <v>11700</v>
      </c>
      <c r="G862" s="400">
        <v>11700</v>
      </c>
      <c r="H862" s="401">
        <f t="shared" si="293"/>
        <v>1</v>
      </c>
      <c r="I862" s="400">
        <f t="shared" si="291"/>
        <v>10</v>
      </c>
      <c r="J862" s="401">
        <f t="shared" si="292"/>
        <v>0.000855431993156544</v>
      </c>
    </row>
    <row r="863" s="344" customFormat="1" ht="24" customHeight="1" spans="1:10">
      <c r="A863" s="398">
        <v>2130206</v>
      </c>
      <c r="B863" s="399">
        <f t="shared" si="281"/>
        <v>7</v>
      </c>
      <c r="C863" s="6" t="s">
        <v>721</v>
      </c>
      <c r="D863" s="400">
        <v>74124</v>
      </c>
      <c r="E863" s="400"/>
      <c r="F863" s="400">
        <v>160000</v>
      </c>
      <c r="G863" s="400">
        <v>61320</v>
      </c>
      <c r="H863" s="401">
        <f t="shared" si="293"/>
        <v>0.38325</v>
      </c>
      <c r="I863" s="400">
        <f t="shared" si="291"/>
        <v>-12804</v>
      </c>
      <c r="J863" s="401">
        <f t="shared" si="292"/>
        <v>-0.172737574874535</v>
      </c>
    </row>
    <row r="864" s="344" customFormat="1" ht="24" customHeight="1" spans="1:10">
      <c r="A864" s="398">
        <v>2130207</v>
      </c>
      <c r="B864" s="399">
        <f t="shared" si="281"/>
        <v>7</v>
      </c>
      <c r="C864" s="6" t="s">
        <v>722</v>
      </c>
      <c r="D864" s="400">
        <v>99600</v>
      </c>
      <c r="E864" s="400">
        <v>661068</v>
      </c>
      <c r="F864" s="400">
        <v>1598792.55</v>
      </c>
      <c r="G864" s="400">
        <v>1563470.95</v>
      </c>
      <c r="H864" s="401">
        <f t="shared" si="293"/>
        <v>0.977907327626714</v>
      </c>
      <c r="I864" s="400">
        <f t="shared" si="291"/>
        <v>1463870.95</v>
      </c>
      <c r="J864" s="401">
        <f t="shared" si="292"/>
        <v>14.697499497992</v>
      </c>
    </row>
    <row r="865" s="344" customFormat="1" ht="24" customHeight="1" spans="1:10">
      <c r="A865" s="398">
        <v>2130209</v>
      </c>
      <c r="B865" s="399">
        <f t="shared" si="281"/>
        <v>7</v>
      </c>
      <c r="C865" s="6" t="s">
        <v>723</v>
      </c>
      <c r="D865" s="400">
        <v>2449303.93</v>
      </c>
      <c r="E865" s="400">
        <v>2095353</v>
      </c>
      <c r="F865" s="400">
        <v>2125281.48</v>
      </c>
      <c r="G865" s="400">
        <v>1866583.83</v>
      </c>
      <c r="H865" s="401">
        <f t="shared" si="293"/>
        <v>0.878276053108975</v>
      </c>
      <c r="I865" s="400">
        <f t="shared" si="291"/>
        <v>-582720.1</v>
      </c>
      <c r="J865" s="401">
        <f t="shared" si="292"/>
        <v>-0.237912532153574</v>
      </c>
    </row>
    <row r="866" s="344" customFormat="1" ht="24" customHeight="1" spans="1:10">
      <c r="A866" s="398">
        <v>2130211</v>
      </c>
      <c r="B866" s="399">
        <f t="shared" si="281"/>
        <v>7</v>
      </c>
      <c r="C866" s="6" t="s">
        <v>724</v>
      </c>
      <c r="D866" s="400">
        <v>378207.14</v>
      </c>
      <c r="E866" s="400">
        <v>17100</v>
      </c>
      <c r="F866" s="400">
        <v>17100</v>
      </c>
      <c r="G866" s="400">
        <v>15900</v>
      </c>
      <c r="H866" s="401">
        <f t="shared" si="293"/>
        <v>0.929824561403509</v>
      </c>
      <c r="I866" s="400">
        <f t="shared" si="291"/>
        <v>-362307.14</v>
      </c>
      <c r="J866" s="401">
        <f t="shared" si="292"/>
        <v>-0.957959545660613</v>
      </c>
    </row>
    <row r="867" s="344" customFormat="1" ht="24" customHeight="1" spans="1:10">
      <c r="A867" s="398">
        <v>2130212</v>
      </c>
      <c r="B867" s="399">
        <f t="shared" si="281"/>
        <v>7</v>
      </c>
      <c r="C867" s="6" t="s">
        <v>725</v>
      </c>
      <c r="D867" s="400"/>
      <c r="E867" s="400"/>
      <c r="F867" s="400"/>
      <c r="G867" s="400"/>
      <c r="H867" s="401"/>
      <c r="I867" s="400"/>
      <c r="J867" s="401"/>
    </row>
    <row r="868" s="344" customFormat="1" ht="24" customHeight="1" spans="1:10">
      <c r="A868" s="398">
        <v>2130213</v>
      </c>
      <c r="B868" s="399">
        <f t="shared" si="281"/>
        <v>7</v>
      </c>
      <c r="C868" s="6" t="s">
        <v>726</v>
      </c>
      <c r="D868" s="400"/>
      <c r="E868" s="400"/>
      <c r="F868" s="400"/>
      <c r="G868" s="400"/>
      <c r="H868" s="401"/>
      <c r="I868" s="400"/>
      <c r="J868" s="401"/>
    </row>
    <row r="869" s="344" customFormat="1" ht="24" customHeight="1" spans="1:10">
      <c r="A869" s="398">
        <v>2130217</v>
      </c>
      <c r="B869" s="399">
        <f t="shared" si="281"/>
        <v>7</v>
      </c>
      <c r="C869" s="6" t="s">
        <v>727</v>
      </c>
      <c r="D869" s="400"/>
      <c r="E869" s="400"/>
      <c r="F869" s="400"/>
      <c r="G869" s="400"/>
      <c r="H869" s="401"/>
      <c r="I869" s="400"/>
      <c r="J869" s="401"/>
    </row>
    <row r="870" s="344" customFormat="1" ht="24" customHeight="1" spans="1:10">
      <c r="A870" s="398">
        <v>2130220</v>
      </c>
      <c r="B870" s="399">
        <f t="shared" si="281"/>
        <v>7</v>
      </c>
      <c r="C870" s="6" t="s">
        <v>728</v>
      </c>
      <c r="D870" s="400"/>
      <c r="E870" s="400"/>
      <c r="F870" s="400"/>
      <c r="G870" s="400"/>
      <c r="H870" s="401"/>
      <c r="I870" s="400"/>
      <c r="J870" s="401"/>
    </row>
    <row r="871" s="344" customFormat="1" ht="24" customHeight="1" spans="1:10">
      <c r="A871" s="398">
        <v>2130221</v>
      </c>
      <c r="B871" s="399">
        <f t="shared" si="281"/>
        <v>7</v>
      </c>
      <c r="C871" s="6" t="s">
        <v>729</v>
      </c>
      <c r="D871" s="400"/>
      <c r="E871" s="400"/>
      <c r="F871" s="400"/>
      <c r="G871" s="400"/>
      <c r="H871" s="401"/>
      <c r="I871" s="400"/>
      <c r="J871" s="401"/>
    </row>
    <row r="872" s="344" customFormat="1" ht="24" customHeight="1" spans="1:10">
      <c r="A872" s="398">
        <v>2130223</v>
      </c>
      <c r="B872" s="399">
        <f t="shared" si="281"/>
        <v>7</v>
      </c>
      <c r="C872" s="6" t="s">
        <v>730</v>
      </c>
      <c r="D872" s="400"/>
      <c r="E872" s="400"/>
      <c r="F872" s="400"/>
      <c r="G872" s="400"/>
      <c r="H872" s="401"/>
      <c r="I872" s="400"/>
      <c r="J872" s="401"/>
    </row>
    <row r="873" s="344" customFormat="1" ht="24" customHeight="1" spans="1:10">
      <c r="A873" s="398">
        <v>2130226</v>
      </c>
      <c r="B873" s="399">
        <f t="shared" si="281"/>
        <v>7</v>
      </c>
      <c r="C873" s="6" t="s">
        <v>731</v>
      </c>
      <c r="D873" s="400">
        <v>45440</v>
      </c>
      <c r="E873" s="400"/>
      <c r="F873" s="400">
        <v>27520</v>
      </c>
      <c r="G873" s="400">
        <v>27520</v>
      </c>
      <c r="H873" s="401">
        <f t="shared" ref="H873:H879" si="294">G873/F873</f>
        <v>1</v>
      </c>
      <c r="I873" s="400">
        <f t="shared" ref="I873:I879" si="295">G873-D873</f>
        <v>-17920</v>
      </c>
      <c r="J873" s="401">
        <f t="shared" ref="J873:J879" si="296">I873/D873</f>
        <v>-0.394366197183099</v>
      </c>
    </row>
    <row r="874" s="344" customFormat="1" ht="24" customHeight="1" spans="1:10">
      <c r="A874" s="398">
        <v>2130227</v>
      </c>
      <c r="B874" s="399">
        <f t="shared" si="281"/>
        <v>7</v>
      </c>
      <c r="C874" s="6" t="s">
        <v>732</v>
      </c>
      <c r="D874" s="400"/>
      <c r="E874" s="400"/>
      <c r="F874" s="400"/>
      <c r="G874" s="400"/>
      <c r="H874" s="401"/>
      <c r="I874" s="400"/>
      <c r="J874" s="401"/>
    </row>
    <row r="875" s="344" customFormat="1" ht="24" customHeight="1" spans="1:10">
      <c r="A875" s="398">
        <v>2130234</v>
      </c>
      <c r="B875" s="399">
        <f t="shared" si="281"/>
        <v>7</v>
      </c>
      <c r="C875" s="6" t="s">
        <v>733</v>
      </c>
      <c r="D875" s="400">
        <v>13046.4</v>
      </c>
      <c r="E875" s="400">
        <v>199800</v>
      </c>
      <c r="F875" s="400">
        <v>1399800</v>
      </c>
      <c r="G875" s="400">
        <v>1376180.96</v>
      </c>
      <c r="H875" s="401">
        <f t="shared" si="294"/>
        <v>0.983126846692385</v>
      </c>
      <c r="I875" s="400">
        <f t="shared" si="295"/>
        <v>1363134.56</v>
      </c>
      <c r="J875" s="401">
        <f t="shared" si="296"/>
        <v>104.483578611724</v>
      </c>
    </row>
    <row r="876" s="344" customFormat="1" ht="24" customHeight="1" spans="1:10">
      <c r="A876" s="398">
        <v>2130236</v>
      </c>
      <c r="B876" s="399">
        <f t="shared" si="281"/>
        <v>7</v>
      </c>
      <c r="C876" s="6" t="s">
        <v>734</v>
      </c>
      <c r="D876" s="400"/>
      <c r="E876" s="400"/>
      <c r="F876" s="400"/>
      <c r="G876" s="400"/>
      <c r="H876" s="401"/>
      <c r="I876" s="400"/>
      <c r="J876" s="401"/>
    </row>
    <row r="877" s="344" customFormat="1" ht="24" customHeight="1" spans="1:10">
      <c r="A877" s="398">
        <v>2130237</v>
      </c>
      <c r="B877" s="399">
        <f t="shared" si="281"/>
        <v>7</v>
      </c>
      <c r="C877" s="6" t="s">
        <v>735</v>
      </c>
      <c r="D877" s="400"/>
      <c r="E877" s="400"/>
      <c r="F877" s="400"/>
      <c r="G877" s="400"/>
      <c r="H877" s="401"/>
      <c r="I877" s="400"/>
      <c r="J877" s="401"/>
    </row>
    <row r="878" s="344" customFormat="1" ht="24" customHeight="1" spans="1:10">
      <c r="A878" s="398">
        <v>2130299</v>
      </c>
      <c r="B878" s="399">
        <f t="shared" si="281"/>
        <v>7</v>
      </c>
      <c r="C878" s="6" t="s">
        <v>736</v>
      </c>
      <c r="D878" s="400">
        <v>83558.15</v>
      </c>
      <c r="E878" s="400">
        <v>18506838</v>
      </c>
      <c r="F878" s="400">
        <v>4277363.6</v>
      </c>
      <c r="G878" s="400">
        <v>742263.6</v>
      </c>
      <c r="H878" s="401">
        <f t="shared" si="294"/>
        <v>0.173532967830932</v>
      </c>
      <c r="I878" s="400">
        <f t="shared" si="295"/>
        <v>658705.45</v>
      </c>
      <c r="J878" s="401">
        <f t="shared" si="296"/>
        <v>7.88319810814385</v>
      </c>
    </row>
    <row r="879" s="344" customFormat="1" ht="24" customHeight="1" spans="1:10">
      <c r="A879" s="393">
        <v>21303</v>
      </c>
      <c r="B879" s="394">
        <f t="shared" si="281"/>
        <v>5</v>
      </c>
      <c r="C879" s="395" t="s">
        <v>737</v>
      </c>
      <c r="D879" s="396">
        <f t="shared" ref="D879:G879" si="297">SUM(D880:D906)</f>
        <v>989501.24</v>
      </c>
      <c r="E879" s="396">
        <f t="shared" si="297"/>
        <v>11100256.45</v>
      </c>
      <c r="F879" s="396">
        <f t="shared" si="297"/>
        <v>12050908.28</v>
      </c>
      <c r="G879" s="396">
        <f t="shared" si="297"/>
        <v>2498257.51</v>
      </c>
      <c r="H879" s="397">
        <f t="shared" si="294"/>
        <v>0.207308648605863</v>
      </c>
      <c r="I879" s="396">
        <f t="shared" si="295"/>
        <v>1508756.27</v>
      </c>
      <c r="J879" s="397">
        <f t="shared" si="296"/>
        <v>1.52476440555042</v>
      </c>
    </row>
    <row r="880" s="344" customFormat="1" ht="24" customHeight="1" spans="1:10">
      <c r="A880" s="398">
        <v>2130301</v>
      </c>
      <c r="B880" s="399">
        <f t="shared" si="281"/>
        <v>7</v>
      </c>
      <c r="C880" s="6" t="s">
        <v>57</v>
      </c>
      <c r="D880" s="400"/>
      <c r="E880" s="400"/>
      <c r="F880" s="400"/>
      <c r="G880" s="400"/>
      <c r="H880" s="401"/>
      <c r="I880" s="400"/>
      <c r="J880" s="401"/>
    </row>
    <row r="881" s="344" customFormat="1" ht="24" customHeight="1" spans="1:10">
      <c r="A881" s="398">
        <v>2130302</v>
      </c>
      <c r="B881" s="399">
        <f t="shared" si="281"/>
        <v>7</v>
      </c>
      <c r="C881" s="6" t="s">
        <v>58</v>
      </c>
      <c r="D881" s="400"/>
      <c r="E881" s="400"/>
      <c r="F881" s="400"/>
      <c r="G881" s="400"/>
      <c r="H881" s="401"/>
      <c r="I881" s="400"/>
      <c r="J881" s="401"/>
    </row>
    <row r="882" s="344" customFormat="1" ht="24" customHeight="1" spans="1:10">
      <c r="A882" s="398">
        <v>2130303</v>
      </c>
      <c r="B882" s="399">
        <f t="shared" si="281"/>
        <v>7</v>
      </c>
      <c r="C882" s="6" t="s">
        <v>59</v>
      </c>
      <c r="D882" s="400"/>
      <c r="E882" s="400"/>
      <c r="F882" s="400"/>
      <c r="G882" s="400"/>
      <c r="H882" s="401"/>
      <c r="I882" s="400"/>
      <c r="J882" s="401"/>
    </row>
    <row r="883" s="344" customFormat="1" ht="24" customHeight="1" spans="1:10">
      <c r="A883" s="398">
        <v>2130304</v>
      </c>
      <c r="B883" s="399">
        <f t="shared" si="281"/>
        <v>7</v>
      </c>
      <c r="C883" s="6" t="s">
        <v>738</v>
      </c>
      <c r="D883" s="400">
        <v>217588.54</v>
      </c>
      <c r="E883" s="400"/>
      <c r="F883" s="400">
        <v>133145</v>
      </c>
      <c r="G883" s="400">
        <v>91014.68</v>
      </c>
      <c r="H883" s="401">
        <f t="shared" ref="H883:H885" si="298">G883/F883</f>
        <v>0.683575650606482</v>
      </c>
      <c r="I883" s="400">
        <f t="shared" ref="I883:I885" si="299">G883-D883</f>
        <v>-126573.86</v>
      </c>
      <c r="J883" s="401">
        <f t="shared" ref="J883:J885" si="300">I883/D883</f>
        <v>-0.581711978029725</v>
      </c>
    </row>
    <row r="884" s="344" customFormat="1" ht="24" customHeight="1" spans="1:10">
      <c r="A884" s="398">
        <v>2130305</v>
      </c>
      <c r="B884" s="399">
        <f t="shared" si="281"/>
        <v>7</v>
      </c>
      <c r="C884" s="6" t="s">
        <v>739</v>
      </c>
      <c r="D884" s="400">
        <v>50743.59</v>
      </c>
      <c r="E884" s="400"/>
      <c r="F884" s="400">
        <v>4092020.22</v>
      </c>
      <c r="G884" s="400">
        <v>1342020.22</v>
      </c>
      <c r="H884" s="401">
        <f t="shared" si="298"/>
        <v>0.327960310029944</v>
      </c>
      <c r="I884" s="400">
        <f t="shared" si="299"/>
        <v>1291276.63</v>
      </c>
      <c r="J884" s="401">
        <f t="shared" si="300"/>
        <v>25.4470885879379</v>
      </c>
    </row>
    <row r="885" s="344" customFormat="1" ht="24" customHeight="1" spans="1:10">
      <c r="A885" s="398">
        <v>2130306</v>
      </c>
      <c r="B885" s="399">
        <f t="shared" si="281"/>
        <v>7</v>
      </c>
      <c r="C885" s="6" t="s">
        <v>740</v>
      </c>
      <c r="D885" s="400">
        <v>12320</v>
      </c>
      <c r="E885" s="400">
        <v>2257000</v>
      </c>
      <c r="F885" s="400">
        <v>3618358.61</v>
      </c>
      <c r="G885" s="400">
        <v>501358.61</v>
      </c>
      <c r="H885" s="401">
        <f t="shared" si="298"/>
        <v>0.138559679688576</v>
      </c>
      <c r="I885" s="400">
        <f t="shared" si="299"/>
        <v>489038.61</v>
      </c>
      <c r="J885" s="401">
        <f t="shared" si="300"/>
        <v>39.6946923701299</v>
      </c>
    </row>
    <row r="886" s="344" customFormat="1" ht="24" customHeight="1" spans="1:10">
      <c r="A886" s="398">
        <v>2130307</v>
      </c>
      <c r="B886" s="399">
        <f t="shared" si="281"/>
        <v>7</v>
      </c>
      <c r="C886" s="6" t="s">
        <v>741</v>
      </c>
      <c r="D886" s="400"/>
      <c r="E886" s="400"/>
      <c r="F886" s="400"/>
      <c r="G886" s="400"/>
      <c r="H886" s="401"/>
      <c r="I886" s="400"/>
      <c r="J886" s="401"/>
    </row>
    <row r="887" s="344" customFormat="1" ht="24" customHeight="1" spans="1:10">
      <c r="A887" s="398">
        <v>2130308</v>
      </c>
      <c r="B887" s="399">
        <f t="shared" si="281"/>
        <v>7</v>
      </c>
      <c r="C887" s="6" t="s">
        <v>742</v>
      </c>
      <c r="D887" s="400"/>
      <c r="E887" s="400"/>
      <c r="F887" s="400"/>
      <c r="G887" s="400"/>
      <c r="H887" s="401"/>
      <c r="I887" s="400"/>
      <c r="J887" s="401"/>
    </row>
    <row r="888" s="344" customFormat="1" ht="24" customHeight="1" spans="1:10">
      <c r="A888" s="398">
        <v>2130309</v>
      </c>
      <c r="B888" s="399">
        <f t="shared" si="281"/>
        <v>7</v>
      </c>
      <c r="C888" s="6" t="s">
        <v>743</v>
      </c>
      <c r="D888" s="400"/>
      <c r="E888" s="400"/>
      <c r="F888" s="400"/>
      <c r="G888" s="400"/>
      <c r="H888" s="401"/>
      <c r="I888" s="400"/>
      <c r="J888" s="401"/>
    </row>
    <row r="889" s="344" customFormat="1" ht="24" customHeight="1" spans="1:10">
      <c r="A889" s="398">
        <v>2130310</v>
      </c>
      <c r="B889" s="399">
        <f t="shared" si="281"/>
        <v>7</v>
      </c>
      <c r="C889" s="6" t="s">
        <v>744</v>
      </c>
      <c r="D889" s="400"/>
      <c r="E889" s="400"/>
      <c r="F889" s="400"/>
      <c r="G889" s="400"/>
      <c r="H889" s="401"/>
      <c r="I889" s="400"/>
      <c r="J889" s="401"/>
    </row>
    <row r="890" s="344" customFormat="1" ht="24" customHeight="1" spans="1:10">
      <c r="A890" s="398">
        <v>2130311</v>
      </c>
      <c r="B890" s="399">
        <f t="shared" si="281"/>
        <v>7</v>
      </c>
      <c r="C890" s="6" t="s">
        <v>745</v>
      </c>
      <c r="D890" s="400">
        <v>99620</v>
      </c>
      <c r="E890" s="400"/>
      <c r="F890" s="400"/>
      <c r="G890" s="400"/>
      <c r="H890" s="401"/>
      <c r="I890" s="400">
        <f>G890-D890</f>
        <v>-99620</v>
      </c>
      <c r="J890" s="401"/>
    </row>
    <row r="891" s="344" customFormat="1" ht="24" customHeight="1" spans="1:10">
      <c r="A891" s="398">
        <v>2130312</v>
      </c>
      <c r="B891" s="399">
        <f t="shared" si="281"/>
        <v>7</v>
      </c>
      <c r="C891" s="6" t="s">
        <v>746</v>
      </c>
      <c r="D891" s="400"/>
      <c r="E891" s="400"/>
      <c r="F891" s="400"/>
      <c r="G891" s="400"/>
      <c r="H891" s="401"/>
      <c r="I891" s="400"/>
      <c r="J891" s="401"/>
    </row>
    <row r="892" s="344" customFormat="1" ht="24" customHeight="1" spans="1:10">
      <c r="A892" s="398">
        <v>2130313</v>
      </c>
      <c r="B892" s="399">
        <f t="shared" si="281"/>
        <v>7</v>
      </c>
      <c r="C892" s="6" t="s">
        <v>747</v>
      </c>
      <c r="D892" s="400"/>
      <c r="E892" s="400"/>
      <c r="F892" s="400"/>
      <c r="G892" s="400"/>
      <c r="H892" s="401"/>
      <c r="I892" s="400"/>
      <c r="J892" s="401"/>
    </row>
    <row r="893" s="344" customFormat="1" ht="24" customHeight="1" spans="1:10">
      <c r="A893" s="398">
        <v>2130314</v>
      </c>
      <c r="B893" s="399">
        <f t="shared" si="281"/>
        <v>7</v>
      </c>
      <c r="C893" s="6" t="s">
        <v>748</v>
      </c>
      <c r="D893" s="400">
        <v>447900</v>
      </c>
      <c r="E893" s="400">
        <v>551300</v>
      </c>
      <c r="F893" s="400">
        <v>757720</v>
      </c>
      <c r="G893" s="400">
        <v>491410</v>
      </c>
      <c r="H893" s="401">
        <f>G893/F893</f>
        <v>0.648537718418413</v>
      </c>
      <c r="I893" s="400">
        <f>G893-D893</f>
        <v>43510</v>
      </c>
      <c r="J893" s="401">
        <f>I893/D893</f>
        <v>0.0971422192453673</v>
      </c>
    </row>
    <row r="894" s="344" customFormat="1" ht="24" customHeight="1" spans="1:10">
      <c r="A894" s="398">
        <v>2130315</v>
      </c>
      <c r="B894" s="399">
        <f t="shared" si="281"/>
        <v>7</v>
      </c>
      <c r="C894" s="6" t="s">
        <v>749</v>
      </c>
      <c r="D894" s="400"/>
      <c r="E894" s="400"/>
      <c r="F894" s="400"/>
      <c r="G894" s="400"/>
      <c r="H894" s="401"/>
      <c r="I894" s="400"/>
      <c r="J894" s="401"/>
    </row>
    <row r="895" s="344" customFormat="1" ht="24" customHeight="1" spans="1:10">
      <c r="A895" s="398">
        <v>2130316</v>
      </c>
      <c r="B895" s="399">
        <f t="shared" si="281"/>
        <v>7</v>
      </c>
      <c r="C895" s="6" t="s">
        <v>750</v>
      </c>
      <c r="D895" s="400"/>
      <c r="E895" s="400"/>
      <c r="F895" s="400"/>
      <c r="G895" s="400"/>
      <c r="H895" s="401"/>
      <c r="I895" s="400"/>
      <c r="J895" s="401"/>
    </row>
    <row r="896" s="344" customFormat="1" ht="24" customHeight="1" spans="1:10">
      <c r="A896" s="398">
        <v>2130317</v>
      </c>
      <c r="B896" s="399">
        <f t="shared" si="281"/>
        <v>7</v>
      </c>
      <c r="C896" s="6" t="s">
        <v>751</v>
      </c>
      <c r="D896" s="400"/>
      <c r="E896" s="400"/>
      <c r="F896" s="400"/>
      <c r="G896" s="400"/>
      <c r="H896" s="401"/>
      <c r="I896" s="400"/>
      <c r="J896" s="401"/>
    </row>
    <row r="897" s="344" customFormat="1" ht="24" customHeight="1" spans="1:10">
      <c r="A897" s="398">
        <v>2130318</v>
      </c>
      <c r="B897" s="399">
        <f t="shared" si="281"/>
        <v>7</v>
      </c>
      <c r="C897" s="6" t="s">
        <v>752</v>
      </c>
      <c r="D897" s="400"/>
      <c r="E897" s="400"/>
      <c r="F897" s="400"/>
      <c r="G897" s="400"/>
      <c r="H897" s="401"/>
      <c r="I897" s="400"/>
      <c r="J897" s="401"/>
    </row>
    <row r="898" s="344" customFormat="1" ht="24" customHeight="1" spans="1:10">
      <c r="A898" s="398">
        <v>2130319</v>
      </c>
      <c r="B898" s="399">
        <f t="shared" si="281"/>
        <v>7</v>
      </c>
      <c r="C898" s="6" t="s">
        <v>753</v>
      </c>
      <c r="D898" s="400"/>
      <c r="E898" s="400"/>
      <c r="F898" s="400"/>
      <c r="G898" s="400"/>
      <c r="H898" s="401"/>
      <c r="I898" s="400"/>
      <c r="J898" s="401"/>
    </row>
    <row r="899" s="344" customFormat="1" ht="24" customHeight="1" spans="1:10">
      <c r="A899" s="398">
        <v>2130321</v>
      </c>
      <c r="B899" s="399">
        <f t="shared" si="281"/>
        <v>7</v>
      </c>
      <c r="C899" s="6" t="s">
        <v>754</v>
      </c>
      <c r="D899" s="400"/>
      <c r="E899" s="400"/>
      <c r="F899" s="400"/>
      <c r="G899" s="400"/>
      <c r="H899" s="401"/>
      <c r="I899" s="400"/>
      <c r="J899" s="401"/>
    </row>
    <row r="900" s="344" customFormat="1" ht="24" customHeight="1" spans="1:10">
      <c r="A900" s="398">
        <v>2130322</v>
      </c>
      <c r="B900" s="399">
        <f t="shared" si="281"/>
        <v>7</v>
      </c>
      <c r="C900" s="6" t="s">
        <v>755</v>
      </c>
      <c r="D900" s="400"/>
      <c r="E900" s="400"/>
      <c r="F900" s="400"/>
      <c r="G900" s="400"/>
      <c r="H900" s="401"/>
      <c r="I900" s="400"/>
      <c r="J900" s="401"/>
    </row>
    <row r="901" s="344" customFormat="1" ht="24" customHeight="1" spans="1:10">
      <c r="A901" s="398">
        <v>2130333</v>
      </c>
      <c r="B901" s="399">
        <f t="shared" si="281"/>
        <v>7</v>
      </c>
      <c r="C901" s="6" t="s">
        <v>730</v>
      </c>
      <c r="D901" s="400"/>
      <c r="E901" s="400"/>
      <c r="F901" s="400"/>
      <c r="G901" s="400"/>
      <c r="H901" s="401"/>
      <c r="I901" s="400"/>
      <c r="J901" s="401"/>
    </row>
    <row r="902" s="344" customFormat="1" ht="24" customHeight="1" spans="1:10">
      <c r="A902" s="398">
        <v>2130334</v>
      </c>
      <c r="B902" s="399">
        <f t="shared" si="281"/>
        <v>7</v>
      </c>
      <c r="C902" s="6" t="s">
        <v>756</v>
      </c>
      <c r="D902" s="400"/>
      <c r="E902" s="400">
        <v>110000</v>
      </c>
      <c r="F902" s="400">
        <v>450000</v>
      </c>
      <c r="G902" s="400"/>
      <c r="H902" s="401"/>
      <c r="I902" s="400"/>
      <c r="J902" s="401"/>
    </row>
    <row r="903" s="344" customFormat="1" ht="24" customHeight="1" spans="1:10">
      <c r="A903" s="398">
        <v>2130335</v>
      </c>
      <c r="B903" s="399">
        <f t="shared" si="281"/>
        <v>7</v>
      </c>
      <c r="C903" s="6" t="s">
        <v>757</v>
      </c>
      <c r="D903" s="400"/>
      <c r="E903" s="400"/>
      <c r="F903" s="400"/>
      <c r="G903" s="400"/>
      <c r="H903" s="401"/>
      <c r="I903" s="400"/>
      <c r="J903" s="401"/>
    </row>
    <row r="904" s="344" customFormat="1" ht="24" customHeight="1" spans="1:10">
      <c r="A904" s="398">
        <v>2130336</v>
      </c>
      <c r="B904" s="399">
        <f t="shared" ref="B904:B967" si="301">LEN(A904)</f>
        <v>7</v>
      </c>
      <c r="C904" s="6" t="s">
        <v>758</v>
      </c>
      <c r="D904" s="400"/>
      <c r="E904" s="400"/>
      <c r="F904" s="400"/>
      <c r="G904" s="400"/>
      <c r="H904" s="401"/>
      <c r="I904" s="400"/>
      <c r="J904" s="401"/>
    </row>
    <row r="905" s="344" customFormat="1" ht="24" customHeight="1" spans="1:10">
      <c r="A905" s="398">
        <v>2130337</v>
      </c>
      <c r="B905" s="399">
        <f t="shared" si="301"/>
        <v>7</v>
      </c>
      <c r="C905" s="6" t="s">
        <v>759</v>
      </c>
      <c r="D905" s="400"/>
      <c r="E905" s="400"/>
      <c r="F905" s="400"/>
      <c r="G905" s="400"/>
      <c r="H905" s="401"/>
      <c r="I905" s="400"/>
      <c r="J905" s="401"/>
    </row>
    <row r="906" s="344" customFormat="1" ht="24" customHeight="1" spans="1:10">
      <c r="A906" s="398">
        <v>2130399</v>
      </c>
      <c r="B906" s="399">
        <f t="shared" si="301"/>
        <v>7</v>
      </c>
      <c r="C906" s="6" t="s">
        <v>760</v>
      </c>
      <c r="D906" s="400">
        <v>161329.11</v>
      </c>
      <c r="E906" s="400">
        <v>8181956.45</v>
      </c>
      <c r="F906" s="400">
        <v>2999664.45</v>
      </c>
      <c r="G906" s="400">
        <v>72454</v>
      </c>
      <c r="H906" s="401">
        <f t="shared" ref="H906:H912" si="302">G906/F906</f>
        <v>0.0241540349621438</v>
      </c>
      <c r="I906" s="400">
        <f t="shared" ref="I906:I912" si="303">G906-D906</f>
        <v>-88875.11</v>
      </c>
      <c r="J906" s="401">
        <f t="shared" ref="J906:J912" si="304">I906/D906</f>
        <v>-0.550893202100972</v>
      </c>
    </row>
    <row r="907" s="344" customFormat="1" ht="24" customHeight="1" spans="1:10">
      <c r="A907" s="393">
        <v>21305</v>
      </c>
      <c r="B907" s="394">
        <f t="shared" si="301"/>
        <v>5</v>
      </c>
      <c r="C907" s="395" t="s">
        <v>761</v>
      </c>
      <c r="D907" s="396">
        <f t="shared" ref="D907:G907" si="305">SUM(D908:D917)</f>
        <v>76988741.99</v>
      </c>
      <c r="E907" s="396">
        <f t="shared" si="305"/>
        <v>73705514.38</v>
      </c>
      <c r="F907" s="396">
        <f t="shared" si="305"/>
        <v>105988857.08</v>
      </c>
      <c r="G907" s="396">
        <f t="shared" si="305"/>
        <v>105400228.57</v>
      </c>
      <c r="H907" s="397">
        <f t="shared" si="302"/>
        <v>0.994446317035425</v>
      </c>
      <c r="I907" s="396">
        <f t="shared" si="303"/>
        <v>28411486.58</v>
      </c>
      <c r="J907" s="397">
        <f t="shared" si="304"/>
        <v>0.36903430093312</v>
      </c>
    </row>
    <row r="908" s="344" customFormat="1" ht="24" customHeight="1" spans="1:10">
      <c r="A908" s="398">
        <v>2130501</v>
      </c>
      <c r="B908" s="399">
        <f t="shared" si="301"/>
        <v>7</v>
      </c>
      <c r="C908" s="6" t="s">
        <v>57</v>
      </c>
      <c r="D908" s="400"/>
      <c r="E908" s="400"/>
      <c r="F908" s="400"/>
      <c r="G908" s="400"/>
      <c r="H908" s="401"/>
      <c r="I908" s="400"/>
      <c r="J908" s="401"/>
    </row>
    <row r="909" s="344" customFormat="1" ht="24" customHeight="1" spans="1:10">
      <c r="A909" s="398">
        <v>2130502</v>
      </c>
      <c r="B909" s="399">
        <f t="shared" si="301"/>
        <v>7</v>
      </c>
      <c r="C909" s="6" t="s">
        <v>58</v>
      </c>
      <c r="D909" s="400"/>
      <c r="E909" s="400"/>
      <c r="F909" s="400"/>
      <c r="G909" s="400"/>
      <c r="H909" s="401"/>
      <c r="I909" s="400"/>
      <c r="J909" s="401"/>
    </row>
    <row r="910" s="344" customFormat="1" ht="24" customHeight="1" spans="1:10">
      <c r="A910" s="398">
        <v>2130503</v>
      </c>
      <c r="B910" s="399">
        <f t="shared" si="301"/>
        <v>7</v>
      </c>
      <c r="C910" s="6" t="s">
        <v>59</v>
      </c>
      <c r="D910" s="400"/>
      <c r="E910" s="400"/>
      <c r="F910" s="400"/>
      <c r="G910" s="400"/>
      <c r="H910" s="401"/>
      <c r="I910" s="400"/>
      <c r="J910" s="401"/>
    </row>
    <row r="911" s="344" customFormat="1" ht="24" customHeight="1" spans="1:10">
      <c r="A911" s="398">
        <v>2130504</v>
      </c>
      <c r="B911" s="399">
        <f t="shared" si="301"/>
        <v>7</v>
      </c>
      <c r="C911" s="6" t="s">
        <v>762</v>
      </c>
      <c r="D911" s="400">
        <v>26333855.9</v>
      </c>
      <c r="E911" s="400">
        <v>70930000</v>
      </c>
      <c r="F911" s="400">
        <v>37599959.01</v>
      </c>
      <c r="G911" s="400">
        <v>34363664.18</v>
      </c>
      <c r="H911" s="401">
        <f t="shared" si="302"/>
        <v>0.913928235157403</v>
      </c>
      <c r="I911" s="400">
        <f t="shared" si="303"/>
        <v>8029808.28</v>
      </c>
      <c r="J911" s="401">
        <f t="shared" si="304"/>
        <v>0.304923377362295</v>
      </c>
    </row>
    <row r="912" s="344" customFormat="1" ht="24" customHeight="1" spans="1:10">
      <c r="A912" s="398">
        <v>2130505</v>
      </c>
      <c r="B912" s="399">
        <f t="shared" si="301"/>
        <v>7</v>
      </c>
      <c r="C912" s="6" t="s">
        <v>763</v>
      </c>
      <c r="D912" s="400">
        <v>38527101.98</v>
      </c>
      <c r="E912" s="400"/>
      <c r="F912" s="400">
        <v>52484004.99</v>
      </c>
      <c r="G912" s="400">
        <v>52495001.5</v>
      </c>
      <c r="H912" s="401">
        <f t="shared" si="302"/>
        <v>1.00020952116749</v>
      </c>
      <c r="I912" s="400">
        <f t="shared" si="303"/>
        <v>13967899.52</v>
      </c>
      <c r="J912" s="401">
        <f t="shared" si="304"/>
        <v>0.362547370608123</v>
      </c>
    </row>
    <row r="913" s="344" customFormat="1" ht="24" customHeight="1" spans="1:10">
      <c r="A913" s="398">
        <v>2130506</v>
      </c>
      <c r="B913" s="399">
        <f t="shared" si="301"/>
        <v>7</v>
      </c>
      <c r="C913" s="6" t="s">
        <v>764</v>
      </c>
      <c r="D913" s="400"/>
      <c r="E913" s="400"/>
      <c r="F913" s="400"/>
      <c r="G913" s="400"/>
      <c r="H913" s="401"/>
      <c r="I913" s="400"/>
      <c r="J913" s="401"/>
    </row>
    <row r="914" s="344" customFormat="1" ht="24" customHeight="1" spans="1:10">
      <c r="A914" s="398">
        <v>2130507</v>
      </c>
      <c r="B914" s="399">
        <f t="shared" si="301"/>
        <v>7</v>
      </c>
      <c r="C914" s="6" t="s">
        <v>765</v>
      </c>
      <c r="D914" s="400">
        <v>577190.59</v>
      </c>
      <c r="E914" s="400"/>
      <c r="F914" s="400">
        <v>500000</v>
      </c>
      <c r="G914" s="400">
        <v>472238.99</v>
      </c>
      <c r="H914" s="401">
        <f t="shared" ref="H914:H919" si="306">G914/F914</f>
        <v>0.94447798</v>
      </c>
      <c r="I914" s="400">
        <f t="shared" ref="I914:I919" si="307">G914-D914</f>
        <v>-104951.6</v>
      </c>
      <c r="J914" s="401">
        <f t="shared" ref="J914:J919" si="308">I914/D914</f>
        <v>-0.181831793203697</v>
      </c>
    </row>
    <row r="915" s="344" customFormat="1" ht="24" customHeight="1" spans="1:10">
      <c r="A915" s="398">
        <v>2130508</v>
      </c>
      <c r="B915" s="399">
        <f t="shared" si="301"/>
        <v>7</v>
      </c>
      <c r="C915" s="6" t="s">
        <v>766</v>
      </c>
      <c r="D915" s="400"/>
      <c r="E915" s="400"/>
      <c r="F915" s="400"/>
      <c r="G915" s="400"/>
      <c r="H915" s="401"/>
      <c r="I915" s="400"/>
      <c r="J915" s="401"/>
    </row>
    <row r="916" s="344" customFormat="1" ht="24" customHeight="1" spans="1:10">
      <c r="A916" s="398">
        <v>2130550</v>
      </c>
      <c r="B916" s="399">
        <f t="shared" si="301"/>
        <v>7</v>
      </c>
      <c r="C916" s="6" t="s">
        <v>767</v>
      </c>
      <c r="D916" s="400">
        <v>1798741.99</v>
      </c>
      <c r="E916" s="400">
        <v>2775514.38</v>
      </c>
      <c r="F916" s="400">
        <v>2758857.08</v>
      </c>
      <c r="G916" s="400">
        <v>2670228.57</v>
      </c>
      <c r="H916" s="401">
        <f t="shared" si="306"/>
        <v>0.967874917971467</v>
      </c>
      <c r="I916" s="400">
        <f t="shared" si="307"/>
        <v>871486.58</v>
      </c>
      <c r="J916" s="401">
        <f t="shared" si="308"/>
        <v>0.484497823948614</v>
      </c>
    </row>
    <row r="917" s="344" customFormat="1" ht="24" customHeight="1" spans="1:10">
      <c r="A917" s="398">
        <v>2130599</v>
      </c>
      <c r="B917" s="399">
        <f t="shared" si="301"/>
        <v>7</v>
      </c>
      <c r="C917" s="6" t="s">
        <v>768</v>
      </c>
      <c r="D917" s="400">
        <v>9751851.53</v>
      </c>
      <c r="E917" s="400"/>
      <c r="F917" s="400">
        <v>12646036</v>
      </c>
      <c r="G917" s="400">
        <v>15399095.33</v>
      </c>
      <c r="H917" s="401">
        <f t="shared" si="306"/>
        <v>1.21770136744827</v>
      </c>
      <c r="I917" s="400">
        <f t="shared" si="307"/>
        <v>5647243.8</v>
      </c>
      <c r="J917" s="401">
        <f t="shared" si="308"/>
        <v>0.579094521961001</v>
      </c>
    </row>
    <row r="918" s="344" customFormat="1" ht="24" customHeight="1" spans="1:10">
      <c r="A918" s="393">
        <v>21307</v>
      </c>
      <c r="B918" s="394">
        <f t="shared" si="301"/>
        <v>5</v>
      </c>
      <c r="C918" s="395" t="s">
        <v>769</v>
      </c>
      <c r="D918" s="396">
        <f t="shared" ref="D918:G918" si="309">SUM(D919:D924)</f>
        <v>808690</v>
      </c>
      <c r="E918" s="396">
        <f t="shared" si="309"/>
        <v>9032115</v>
      </c>
      <c r="F918" s="396">
        <f t="shared" si="309"/>
        <v>8163141</v>
      </c>
      <c r="G918" s="396">
        <f t="shared" si="309"/>
        <v>2611415</v>
      </c>
      <c r="H918" s="397">
        <f t="shared" si="306"/>
        <v>0.319903208826112</v>
      </c>
      <c r="I918" s="396">
        <f t="shared" si="307"/>
        <v>1802725</v>
      </c>
      <c r="J918" s="397">
        <f t="shared" si="308"/>
        <v>2.2291916556406</v>
      </c>
    </row>
    <row r="919" s="344" customFormat="1" ht="24" customHeight="1" spans="1:10">
      <c r="A919" s="398">
        <v>2130701</v>
      </c>
      <c r="B919" s="399">
        <f t="shared" si="301"/>
        <v>7</v>
      </c>
      <c r="C919" s="6" t="s">
        <v>770</v>
      </c>
      <c r="D919" s="400"/>
      <c r="E919" s="400">
        <v>9012115</v>
      </c>
      <c r="F919" s="400">
        <v>7143141</v>
      </c>
      <c r="G919" s="400">
        <v>1591415</v>
      </c>
      <c r="H919" s="401">
        <f t="shared" si="306"/>
        <v>0.22278924635535</v>
      </c>
      <c r="I919" s="400">
        <f t="shared" si="307"/>
        <v>1591415</v>
      </c>
      <c r="J919" s="401" t="e">
        <f t="shared" si="308"/>
        <v>#DIV/0!</v>
      </c>
    </row>
    <row r="920" s="344" customFormat="1" ht="24" customHeight="1" spans="1:10">
      <c r="A920" s="398">
        <v>2130704</v>
      </c>
      <c r="B920" s="399">
        <f t="shared" si="301"/>
        <v>7</v>
      </c>
      <c r="C920" s="6" t="s">
        <v>771</v>
      </c>
      <c r="D920" s="400"/>
      <c r="E920" s="400"/>
      <c r="F920" s="400"/>
      <c r="G920" s="400"/>
      <c r="H920" s="401"/>
      <c r="I920" s="400"/>
      <c r="J920" s="401"/>
    </row>
    <row r="921" s="344" customFormat="1" ht="24" customHeight="1" spans="1:10">
      <c r="A921" s="398">
        <v>2130705</v>
      </c>
      <c r="B921" s="399">
        <f t="shared" si="301"/>
        <v>7</v>
      </c>
      <c r="C921" s="6" t="s">
        <v>772</v>
      </c>
      <c r="D921" s="400"/>
      <c r="E921" s="400"/>
      <c r="F921" s="400"/>
      <c r="G921" s="400"/>
      <c r="H921" s="401"/>
      <c r="I921" s="400"/>
      <c r="J921" s="401"/>
    </row>
    <row r="922" s="344" customFormat="1" ht="24" customHeight="1" spans="1:10">
      <c r="A922" s="398">
        <v>2130706</v>
      </c>
      <c r="B922" s="399">
        <f t="shared" si="301"/>
        <v>7</v>
      </c>
      <c r="C922" s="6" t="s">
        <v>773</v>
      </c>
      <c r="D922" s="400">
        <v>800000</v>
      </c>
      <c r="E922" s="400"/>
      <c r="F922" s="400"/>
      <c r="G922" s="400"/>
      <c r="H922" s="401"/>
      <c r="I922" s="400">
        <f t="shared" ref="I922:I925" si="310">G922-D922</f>
        <v>-800000</v>
      </c>
      <c r="J922" s="401">
        <f t="shared" ref="J922:J925" si="311">I922/D922</f>
        <v>-1</v>
      </c>
    </row>
    <row r="923" s="344" customFormat="1" ht="24" customHeight="1" spans="1:10">
      <c r="A923" s="398">
        <v>2130707</v>
      </c>
      <c r="B923" s="399">
        <f t="shared" si="301"/>
        <v>7</v>
      </c>
      <c r="C923" s="6" t="s">
        <v>774</v>
      </c>
      <c r="D923" s="400"/>
      <c r="E923" s="400"/>
      <c r="F923" s="400">
        <v>1000000</v>
      </c>
      <c r="G923" s="400">
        <v>1000000</v>
      </c>
      <c r="H923" s="401">
        <f t="shared" ref="H923:H925" si="312">G923/F923</f>
        <v>1</v>
      </c>
      <c r="I923" s="400">
        <f t="shared" si="310"/>
        <v>1000000</v>
      </c>
      <c r="J923" s="401"/>
    </row>
    <row r="924" s="344" customFormat="1" ht="24" customHeight="1" spans="1:10">
      <c r="A924" s="398">
        <v>2130799</v>
      </c>
      <c r="B924" s="399">
        <f t="shared" si="301"/>
        <v>7</v>
      </c>
      <c r="C924" s="6" t="s">
        <v>775</v>
      </c>
      <c r="D924" s="400">
        <v>8690</v>
      </c>
      <c r="E924" s="400">
        <v>20000</v>
      </c>
      <c r="F924" s="400">
        <v>20000</v>
      </c>
      <c r="G924" s="400">
        <v>20000</v>
      </c>
      <c r="H924" s="401">
        <f t="shared" si="312"/>
        <v>1</v>
      </c>
      <c r="I924" s="400">
        <f t="shared" si="310"/>
        <v>11310</v>
      </c>
      <c r="J924" s="401">
        <f t="shared" si="311"/>
        <v>1.30149597238205</v>
      </c>
    </row>
    <row r="925" s="344" customFormat="1" ht="24" customHeight="1" spans="1:10">
      <c r="A925" s="393">
        <v>21308</v>
      </c>
      <c r="B925" s="394">
        <f t="shared" si="301"/>
        <v>5</v>
      </c>
      <c r="C925" s="395" t="s">
        <v>776</v>
      </c>
      <c r="D925" s="396">
        <f t="shared" ref="D925:G925" si="313">SUM(D926:D930)</f>
        <v>2101237.24</v>
      </c>
      <c r="E925" s="396">
        <f t="shared" si="313"/>
        <v>8001959.17</v>
      </c>
      <c r="F925" s="396">
        <f t="shared" si="313"/>
        <v>6872267.4</v>
      </c>
      <c r="G925" s="396">
        <f t="shared" si="313"/>
        <v>2681930.82</v>
      </c>
      <c r="H925" s="397">
        <f t="shared" si="312"/>
        <v>0.390254142322809</v>
      </c>
      <c r="I925" s="396">
        <f t="shared" si="310"/>
        <v>580693.58</v>
      </c>
      <c r="J925" s="397">
        <f t="shared" si="311"/>
        <v>0.276357932814859</v>
      </c>
    </row>
    <row r="926" s="344" customFormat="1" ht="24" customHeight="1" spans="1:10">
      <c r="A926" s="398">
        <v>2130801</v>
      </c>
      <c r="B926" s="399">
        <f t="shared" si="301"/>
        <v>7</v>
      </c>
      <c r="C926" s="6" t="s">
        <v>777</v>
      </c>
      <c r="D926" s="400"/>
      <c r="E926" s="400"/>
      <c r="F926" s="400"/>
      <c r="G926" s="400"/>
      <c r="H926" s="401"/>
      <c r="I926" s="400"/>
      <c r="J926" s="401"/>
    </row>
    <row r="927" s="344" customFormat="1" ht="24" customHeight="1" spans="1:10">
      <c r="A927" s="398">
        <v>2130803</v>
      </c>
      <c r="B927" s="399">
        <f t="shared" si="301"/>
        <v>7</v>
      </c>
      <c r="C927" s="6" t="s">
        <v>778</v>
      </c>
      <c r="D927" s="400">
        <v>2101237.24</v>
      </c>
      <c r="E927" s="400">
        <v>8001959.17</v>
      </c>
      <c r="F927" s="400">
        <v>6872267.4</v>
      </c>
      <c r="G927" s="400">
        <v>2681930.82</v>
      </c>
      <c r="H927" s="401">
        <f>G927/F927</f>
        <v>0.390254142322809</v>
      </c>
      <c r="I927" s="400">
        <f>G927-D927</f>
        <v>580693.58</v>
      </c>
      <c r="J927" s="401">
        <f>I927/D927</f>
        <v>0.276357932814859</v>
      </c>
    </row>
    <row r="928" s="344" customFormat="1" ht="24" customHeight="1" spans="1:10">
      <c r="A928" s="398">
        <v>2130804</v>
      </c>
      <c r="B928" s="399">
        <f t="shared" si="301"/>
        <v>7</v>
      </c>
      <c r="C928" s="6" t="s">
        <v>465</v>
      </c>
      <c r="D928" s="400"/>
      <c r="E928" s="400"/>
      <c r="F928" s="400"/>
      <c r="G928" s="400"/>
      <c r="H928" s="401"/>
      <c r="I928" s="400"/>
      <c r="J928" s="401"/>
    </row>
    <row r="929" s="344" customFormat="1" ht="24" customHeight="1" spans="1:10">
      <c r="A929" s="398">
        <v>2130805</v>
      </c>
      <c r="B929" s="399">
        <f t="shared" si="301"/>
        <v>7</v>
      </c>
      <c r="C929" s="6" t="s">
        <v>779</v>
      </c>
      <c r="D929" s="400"/>
      <c r="E929" s="400"/>
      <c r="F929" s="400"/>
      <c r="G929" s="400"/>
      <c r="H929" s="401"/>
      <c r="I929" s="400"/>
      <c r="J929" s="401"/>
    </row>
    <row r="930" s="344" customFormat="1" ht="24" customHeight="1" spans="1:10">
      <c r="A930" s="398">
        <v>2130899</v>
      </c>
      <c r="B930" s="399">
        <f t="shared" si="301"/>
        <v>7</v>
      </c>
      <c r="C930" s="6" t="s">
        <v>780</v>
      </c>
      <c r="D930" s="400"/>
      <c r="E930" s="400"/>
      <c r="F930" s="400"/>
      <c r="G930" s="400"/>
      <c r="H930" s="401"/>
      <c r="I930" s="400"/>
      <c r="J930" s="401"/>
    </row>
    <row r="931" s="344" customFormat="1" ht="24" customHeight="1" spans="1:10">
      <c r="A931" s="393">
        <v>21309</v>
      </c>
      <c r="B931" s="394">
        <f t="shared" si="301"/>
        <v>5</v>
      </c>
      <c r="C931" s="395" t="s">
        <v>781</v>
      </c>
      <c r="D931" s="396">
        <f t="shared" ref="D931:G931" si="314">SUM(D932:D933)</f>
        <v>0</v>
      </c>
      <c r="E931" s="396">
        <f t="shared" si="314"/>
        <v>49000</v>
      </c>
      <c r="F931" s="396">
        <f t="shared" si="314"/>
        <v>10000</v>
      </c>
      <c r="G931" s="396">
        <f t="shared" si="314"/>
        <v>0</v>
      </c>
      <c r="H931" s="397">
        <f t="shared" ref="H931:H934" si="315">G931/F931</f>
        <v>0</v>
      </c>
      <c r="I931" s="396">
        <f t="shared" ref="I931:I934" si="316">G931-D931</f>
        <v>0</v>
      </c>
      <c r="J931" s="397"/>
    </row>
    <row r="932" s="344" customFormat="1" ht="24" customHeight="1" spans="1:10">
      <c r="A932" s="398">
        <v>2130901</v>
      </c>
      <c r="B932" s="399">
        <f t="shared" si="301"/>
        <v>7</v>
      </c>
      <c r="C932" s="6" t="s">
        <v>782</v>
      </c>
      <c r="D932" s="400"/>
      <c r="E932" s="400"/>
      <c r="F932" s="400"/>
      <c r="G932" s="400"/>
      <c r="H932" s="401"/>
      <c r="I932" s="400"/>
      <c r="J932" s="401"/>
    </row>
    <row r="933" s="344" customFormat="1" ht="24" customHeight="1" spans="1:10">
      <c r="A933" s="398">
        <v>2130999</v>
      </c>
      <c r="B933" s="399">
        <f t="shared" si="301"/>
        <v>7</v>
      </c>
      <c r="C933" s="6" t="s">
        <v>783</v>
      </c>
      <c r="D933" s="400"/>
      <c r="E933" s="400">
        <v>49000</v>
      </c>
      <c r="F933" s="400">
        <v>10000</v>
      </c>
      <c r="G933" s="400"/>
      <c r="H933" s="401">
        <f t="shared" si="315"/>
        <v>0</v>
      </c>
      <c r="I933" s="400">
        <f t="shared" si="316"/>
        <v>0</v>
      </c>
      <c r="J933" s="401"/>
    </row>
    <row r="934" s="344" customFormat="1" ht="24" customHeight="1" spans="1:10">
      <c r="A934" s="393">
        <v>21399</v>
      </c>
      <c r="B934" s="394">
        <f t="shared" si="301"/>
        <v>5</v>
      </c>
      <c r="C934" s="395" t="s">
        <v>784</v>
      </c>
      <c r="D934" s="396">
        <f t="shared" ref="D934:G934" si="317">SUM(D935:D936)</f>
        <v>6883893.63</v>
      </c>
      <c r="E934" s="396">
        <f t="shared" si="317"/>
        <v>0</v>
      </c>
      <c r="F934" s="396">
        <f t="shared" si="317"/>
        <v>3763980</v>
      </c>
      <c r="G934" s="396">
        <f t="shared" si="317"/>
        <v>3794255.62</v>
      </c>
      <c r="H934" s="397">
        <f t="shared" si="315"/>
        <v>1.00804351245224</v>
      </c>
      <c r="I934" s="396">
        <f t="shared" si="316"/>
        <v>-3089638.01</v>
      </c>
      <c r="J934" s="397">
        <f t="shared" ref="J934:J939" si="318">I934/D934</f>
        <v>-0.448821288657826</v>
      </c>
    </row>
    <row r="935" s="344" customFormat="1" ht="24" customHeight="1" spans="1:10">
      <c r="A935" s="398">
        <v>2139901</v>
      </c>
      <c r="B935" s="399">
        <f t="shared" si="301"/>
        <v>7</v>
      </c>
      <c r="C935" s="6" t="s">
        <v>785</v>
      </c>
      <c r="D935" s="400"/>
      <c r="E935" s="400"/>
      <c r="F935" s="400"/>
      <c r="G935" s="400"/>
      <c r="H935" s="401"/>
      <c r="I935" s="400"/>
      <c r="J935" s="401"/>
    </row>
    <row r="936" s="344" customFormat="1" ht="24" customHeight="1" spans="1:10">
      <c r="A936" s="398">
        <v>2139999</v>
      </c>
      <c r="B936" s="399">
        <f t="shared" si="301"/>
        <v>7</v>
      </c>
      <c r="C936" s="6" t="s">
        <v>786</v>
      </c>
      <c r="D936" s="400">
        <v>6883893.63</v>
      </c>
      <c r="E936" s="400"/>
      <c r="F936" s="400">
        <v>3763980</v>
      </c>
      <c r="G936" s="400">
        <v>3794255.62</v>
      </c>
      <c r="H936" s="401">
        <f t="shared" ref="H936:H940" si="319">G936/F936</f>
        <v>1.00804351245224</v>
      </c>
      <c r="I936" s="400">
        <f t="shared" ref="I936:I940" si="320">G936-D936</f>
        <v>-3089638.01</v>
      </c>
      <c r="J936" s="401">
        <f t="shared" si="318"/>
        <v>-0.448821288657826</v>
      </c>
    </row>
    <row r="937" s="344" customFormat="1" ht="24" customHeight="1" spans="1:10">
      <c r="A937" s="387">
        <v>214</v>
      </c>
      <c r="B937" s="388">
        <f t="shared" si="301"/>
        <v>3</v>
      </c>
      <c r="C937" s="420" t="s">
        <v>787</v>
      </c>
      <c r="D937" s="421">
        <f t="shared" ref="D937:G937" si="321">D938+D960+D970+D980+D987+D992</f>
        <v>3049980.54</v>
      </c>
      <c r="E937" s="421">
        <f t="shared" si="321"/>
        <v>8189564.64</v>
      </c>
      <c r="F937" s="421">
        <f t="shared" si="321"/>
        <v>17565754.24</v>
      </c>
      <c r="G937" s="421">
        <f t="shared" si="321"/>
        <v>11706017.08</v>
      </c>
      <c r="H937" s="392">
        <f t="shared" si="319"/>
        <v>0.666411297804881</v>
      </c>
      <c r="I937" s="421">
        <f t="shared" si="320"/>
        <v>8656036.54</v>
      </c>
      <c r="J937" s="392">
        <f t="shared" si="318"/>
        <v>2.83806287498477</v>
      </c>
    </row>
    <row r="938" s="344" customFormat="1" ht="24" customHeight="1" spans="1:10">
      <c r="A938" s="393">
        <v>21401</v>
      </c>
      <c r="B938" s="394">
        <f t="shared" si="301"/>
        <v>5</v>
      </c>
      <c r="C938" s="395" t="s">
        <v>788</v>
      </c>
      <c r="D938" s="396">
        <f t="shared" ref="D938:G938" si="322">SUM(D939:D959)</f>
        <v>3029980.54</v>
      </c>
      <c r="E938" s="396">
        <f t="shared" si="322"/>
        <v>8145939.64</v>
      </c>
      <c r="F938" s="396">
        <f t="shared" si="322"/>
        <v>17565754.24</v>
      </c>
      <c r="G938" s="396">
        <f t="shared" si="322"/>
        <v>11706017.08</v>
      </c>
      <c r="H938" s="397">
        <f t="shared" si="319"/>
        <v>0.666411297804881</v>
      </c>
      <c r="I938" s="396">
        <f t="shared" si="320"/>
        <v>8676036.54</v>
      </c>
      <c r="J938" s="397">
        <f t="shared" si="318"/>
        <v>2.86339678604008</v>
      </c>
    </row>
    <row r="939" s="344" customFormat="1" ht="24" customHeight="1" spans="1:10">
      <c r="A939" s="398">
        <v>2140101</v>
      </c>
      <c r="B939" s="399">
        <f t="shared" si="301"/>
        <v>7</v>
      </c>
      <c r="C939" s="6" t="s">
        <v>57</v>
      </c>
      <c r="D939" s="400">
        <v>738873.82</v>
      </c>
      <c r="E939" s="400">
        <v>768939.64</v>
      </c>
      <c r="F939" s="400">
        <v>814939.15</v>
      </c>
      <c r="G939" s="400">
        <v>1174175.44</v>
      </c>
      <c r="H939" s="401">
        <f t="shared" si="319"/>
        <v>1.4408136362083</v>
      </c>
      <c r="I939" s="400">
        <f t="shared" si="320"/>
        <v>435301.62</v>
      </c>
      <c r="J939" s="401">
        <f t="shared" si="318"/>
        <v>0.589142026983714</v>
      </c>
    </row>
    <row r="940" s="344" customFormat="1" ht="24" customHeight="1" spans="1:10">
      <c r="A940" s="398">
        <v>2140102</v>
      </c>
      <c r="B940" s="399">
        <f t="shared" si="301"/>
        <v>7</v>
      </c>
      <c r="C940" s="6" t="s">
        <v>58</v>
      </c>
      <c r="D940" s="400"/>
      <c r="E940" s="400"/>
      <c r="F940" s="400">
        <v>39020</v>
      </c>
      <c r="G940" s="400">
        <v>17720</v>
      </c>
      <c r="H940" s="401">
        <f t="shared" si="319"/>
        <v>0.454126089185033</v>
      </c>
      <c r="I940" s="400">
        <f t="shared" si="320"/>
        <v>17720</v>
      </c>
      <c r="J940" s="401"/>
    </row>
    <row r="941" s="344" customFormat="1" ht="24" customHeight="1" spans="1:10">
      <c r="A941" s="398">
        <v>2140103</v>
      </c>
      <c r="B941" s="399">
        <f t="shared" si="301"/>
        <v>7</v>
      </c>
      <c r="C941" s="6" t="s">
        <v>59</v>
      </c>
      <c r="D941" s="400"/>
      <c r="E941" s="400"/>
      <c r="F941" s="400"/>
      <c r="G941" s="400"/>
      <c r="H941" s="401"/>
      <c r="I941" s="400"/>
      <c r="J941" s="401"/>
    </row>
    <row r="942" s="344" customFormat="1" ht="24" customHeight="1" spans="1:10">
      <c r="A942" s="398">
        <v>2140104</v>
      </c>
      <c r="B942" s="399">
        <f t="shared" si="301"/>
        <v>7</v>
      </c>
      <c r="C942" s="6" t="s">
        <v>789</v>
      </c>
      <c r="D942" s="400">
        <v>2170000</v>
      </c>
      <c r="E942" s="400">
        <v>5200000</v>
      </c>
      <c r="F942" s="400">
        <v>14598800</v>
      </c>
      <c r="G942" s="400">
        <v>10108800</v>
      </c>
      <c r="H942" s="401">
        <f>G942/F942</f>
        <v>0.692440474559553</v>
      </c>
      <c r="I942" s="400">
        <f>G942-D942</f>
        <v>7938800</v>
      </c>
      <c r="J942" s="401">
        <f>I942/D942</f>
        <v>3.6584331797235</v>
      </c>
    </row>
    <row r="943" s="344" customFormat="1" ht="24" customHeight="1" spans="1:10">
      <c r="A943" s="398">
        <v>2140106</v>
      </c>
      <c r="B943" s="399">
        <f t="shared" si="301"/>
        <v>7</v>
      </c>
      <c r="C943" s="6" t="s">
        <v>790</v>
      </c>
      <c r="D943" s="400">
        <v>121106.72</v>
      </c>
      <c r="E943" s="400">
        <v>1877000</v>
      </c>
      <c r="F943" s="400">
        <v>2112995.09</v>
      </c>
      <c r="G943" s="400">
        <v>405321.64</v>
      </c>
      <c r="H943" s="401">
        <f>G943/F943</f>
        <v>0.191823275841119</v>
      </c>
      <c r="I943" s="400">
        <f>G943-D943</f>
        <v>284214.92</v>
      </c>
      <c r="J943" s="401">
        <f>I943/D943</f>
        <v>2.34681378539523</v>
      </c>
    </row>
    <row r="944" s="344" customFormat="1" ht="24" customHeight="1" spans="1:10">
      <c r="A944" s="398">
        <v>2140109</v>
      </c>
      <c r="B944" s="399">
        <f t="shared" si="301"/>
        <v>7</v>
      </c>
      <c r="C944" s="6" t="s">
        <v>791</v>
      </c>
      <c r="D944" s="400"/>
      <c r="E944" s="400"/>
      <c r="F944" s="400"/>
      <c r="G944" s="400"/>
      <c r="H944" s="401"/>
      <c r="I944" s="400"/>
      <c r="J944" s="401"/>
    </row>
    <row r="945" s="344" customFormat="1" ht="24" customHeight="1" spans="1:10">
      <c r="A945" s="398">
        <v>2140110</v>
      </c>
      <c r="B945" s="399">
        <f t="shared" si="301"/>
        <v>7</v>
      </c>
      <c r="C945" s="6" t="s">
        <v>792</v>
      </c>
      <c r="D945" s="400"/>
      <c r="E945" s="400"/>
      <c r="F945" s="400"/>
      <c r="G945" s="400"/>
      <c r="H945" s="401"/>
      <c r="I945" s="400"/>
      <c r="J945" s="401"/>
    </row>
    <row r="946" s="344" customFormat="1" ht="24" customHeight="1" spans="1:10">
      <c r="A946" s="398">
        <v>2140111</v>
      </c>
      <c r="B946" s="399">
        <f t="shared" si="301"/>
        <v>7</v>
      </c>
      <c r="C946" s="6" t="s">
        <v>793</v>
      </c>
      <c r="D946" s="400"/>
      <c r="E946" s="400"/>
      <c r="F946" s="400"/>
      <c r="G946" s="400"/>
      <c r="H946" s="401"/>
      <c r="I946" s="400"/>
      <c r="J946" s="401"/>
    </row>
    <row r="947" s="344" customFormat="1" ht="24" customHeight="1" spans="1:10">
      <c r="A947" s="398">
        <v>2140112</v>
      </c>
      <c r="B947" s="399">
        <f t="shared" si="301"/>
        <v>7</v>
      </c>
      <c r="C947" s="6" t="s">
        <v>794</v>
      </c>
      <c r="D947" s="400"/>
      <c r="E947" s="400"/>
      <c r="F947" s="400"/>
      <c r="G947" s="400"/>
      <c r="H947" s="401"/>
      <c r="I947" s="400"/>
      <c r="J947" s="401"/>
    </row>
    <row r="948" s="344" customFormat="1" ht="24" customHeight="1" spans="1:10">
      <c r="A948" s="398">
        <v>2140114</v>
      </c>
      <c r="B948" s="399">
        <f t="shared" si="301"/>
        <v>7</v>
      </c>
      <c r="C948" s="6" t="s">
        <v>795</v>
      </c>
      <c r="D948" s="400"/>
      <c r="E948" s="400"/>
      <c r="F948" s="400"/>
      <c r="G948" s="400"/>
      <c r="H948" s="401"/>
      <c r="I948" s="400"/>
      <c r="J948" s="401"/>
    </row>
    <row r="949" s="344" customFormat="1" ht="24" customHeight="1" spans="1:10">
      <c r="A949" s="398">
        <v>2140122</v>
      </c>
      <c r="B949" s="399">
        <f t="shared" si="301"/>
        <v>7</v>
      </c>
      <c r="C949" s="6" t="s">
        <v>796</v>
      </c>
      <c r="D949" s="400"/>
      <c r="E949" s="400"/>
      <c r="F949" s="400"/>
      <c r="G949" s="400"/>
      <c r="H949" s="401"/>
      <c r="I949" s="400"/>
      <c r="J949" s="401"/>
    </row>
    <row r="950" s="344" customFormat="1" ht="24" customHeight="1" spans="1:10">
      <c r="A950" s="398">
        <v>2140123</v>
      </c>
      <c r="B950" s="399">
        <f t="shared" si="301"/>
        <v>7</v>
      </c>
      <c r="C950" s="6" t="s">
        <v>797</v>
      </c>
      <c r="D950" s="400"/>
      <c r="E950" s="400"/>
      <c r="F950" s="400"/>
      <c r="G950" s="400"/>
      <c r="H950" s="401"/>
      <c r="I950" s="400"/>
      <c r="J950" s="401"/>
    </row>
    <row r="951" s="344" customFormat="1" ht="24" customHeight="1" spans="1:10">
      <c r="A951" s="398">
        <v>2140127</v>
      </c>
      <c r="B951" s="399">
        <f t="shared" si="301"/>
        <v>7</v>
      </c>
      <c r="C951" s="6" t="s">
        <v>798</v>
      </c>
      <c r="D951" s="400"/>
      <c r="E951" s="400"/>
      <c r="F951" s="400"/>
      <c r="G951" s="400"/>
      <c r="H951" s="401"/>
      <c r="I951" s="400"/>
      <c r="J951" s="401"/>
    </row>
    <row r="952" s="344" customFormat="1" ht="24" customHeight="1" spans="1:10">
      <c r="A952" s="398">
        <v>2140128</v>
      </c>
      <c r="B952" s="399">
        <f t="shared" si="301"/>
        <v>7</v>
      </c>
      <c r="C952" s="6" t="s">
        <v>799</v>
      </c>
      <c r="D952" s="400"/>
      <c r="E952" s="400"/>
      <c r="F952" s="400"/>
      <c r="G952" s="400"/>
      <c r="H952" s="401"/>
      <c r="I952" s="400"/>
      <c r="J952" s="401"/>
    </row>
    <row r="953" s="344" customFormat="1" ht="24" customHeight="1" spans="1:10">
      <c r="A953" s="398">
        <v>2140129</v>
      </c>
      <c r="B953" s="399">
        <f t="shared" si="301"/>
        <v>7</v>
      </c>
      <c r="C953" s="6" t="s">
        <v>800</v>
      </c>
      <c r="D953" s="400"/>
      <c r="E953" s="400"/>
      <c r="F953" s="400"/>
      <c r="G953" s="400"/>
      <c r="H953" s="401"/>
      <c r="I953" s="400"/>
      <c r="J953" s="401"/>
    </row>
    <row r="954" s="344" customFormat="1" ht="24" customHeight="1" spans="1:10">
      <c r="A954" s="398">
        <v>2140130</v>
      </c>
      <c r="B954" s="399">
        <f t="shared" si="301"/>
        <v>7</v>
      </c>
      <c r="C954" s="6" t="s">
        <v>801</v>
      </c>
      <c r="D954" s="400"/>
      <c r="E954" s="400"/>
      <c r="F954" s="400"/>
      <c r="G954" s="400"/>
      <c r="H954" s="401"/>
      <c r="I954" s="400"/>
      <c r="J954" s="401"/>
    </row>
    <row r="955" s="344" customFormat="1" ht="24" customHeight="1" spans="1:10">
      <c r="A955" s="398">
        <v>2140131</v>
      </c>
      <c r="B955" s="399">
        <f t="shared" si="301"/>
        <v>7</v>
      </c>
      <c r="C955" s="6" t="s">
        <v>802</v>
      </c>
      <c r="D955" s="400"/>
      <c r="E955" s="400"/>
      <c r="F955" s="400"/>
      <c r="G955" s="400"/>
      <c r="H955" s="401"/>
      <c r="I955" s="400"/>
      <c r="J955" s="401"/>
    </row>
    <row r="956" s="344" customFormat="1" ht="24" customHeight="1" spans="1:10">
      <c r="A956" s="398">
        <v>2140133</v>
      </c>
      <c r="B956" s="399">
        <f t="shared" si="301"/>
        <v>7</v>
      </c>
      <c r="C956" s="6" t="s">
        <v>803</v>
      </c>
      <c r="D956" s="400"/>
      <c r="E956" s="400"/>
      <c r="F956" s="400"/>
      <c r="G956" s="400"/>
      <c r="H956" s="401"/>
      <c r="I956" s="400"/>
      <c r="J956" s="401"/>
    </row>
    <row r="957" s="344" customFormat="1" ht="24" customHeight="1" spans="1:10">
      <c r="A957" s="398">
        <v>2140136</v>
      </c>
      <c r="B957" s="399">
        <f t="shared" si="301"/>
        <v>7</v>
      </c>
      <c r="C957" s="6" t="s">
        <v>804</v>
      </c>
      <c r="D957" s="400"/>
      <c r="E957" s="400"/>
      <c r="F957" s="400"/>
      <c r="G957" s="400"/>
      <c r="H957" s="401"/>
      <c r="I957" s="400"/>
      <c r="J957" s="401"/>
    </row>
    <row r="958" s="344" customFormat="1" ht="24" customHeight="1" spans="1:10">
      <c r="A958" s="398">
        <v>2140138</v>
      </c>
      <c r="B958" s="399">
        <f t="shared" si="301"/>
        <v>7</v>
      </c>
      <c r="C958" s="6" t="s">
        <v>805</v>
      </c>
      <c r="D958" s="400"/>
      <c r="E958" s="400"/>
      <c r="F958" s="400"/>
      <c r="G958" s="400"/>
      <c r="H958" s="401"/>
      <c r="I958" s="400"/>
      <c r="J958" s="401"/>
    </row>
    <row r="959" s="344" customFormat="1" ht="24" customHeight="1" spans="1:10">
      <c r="A959" s="398">
        <v>2140199</v>
      </c>
      <c r="B959" s="399">
        <f t="shared" si="301"/>
        <v>7</v>
      </c>
      <c r="C959" s="6" t="s">
        <v>806</v>
      </c>
      <c r="D959" s="400"/>
      <c r="E959" s="400">
        <v>300000</v>
      </c>
      <c r="F959" s="400">
        <v>0</v>
      </c>
      <c r="G959" s="400">
        <v>0</v>
      </c>
      <c r="H959" s="401"/>
      <c r="I959" s="400"/>
      <c r="J959" s="401"/>
    </row>
    <row r="960" s="344" customFormat="1" ht="24" customHeight="1" spans="1:10">
      <c r="A960" s="393">
        <v>21402</v>
      </c>
      <c r="B960" s="394">
        <f t="shared" si="301"/>
        <v>5</v>
      </c>
      <c r="C960" s="395" t="s">
        <v>807</v>
      </c>
      <c r="D960" s="396"/>
      <c r="E960" s="396"/>
      <c r="F960" s="396"/>
      <c r="G960" s="396"/>
      <c r="H960" s="397"/>
      <c r="I960" s="396"/>
      <c r="J960" s="397"/>
    </row>
    <row r="961" s="344" customFormat="1" ht="24" customHeight="1" spans="1:10">
      <c r="A961" s="398">
        <v>2140201</v>
      </c>
      <c r="B961" s="399">
        <f t="shared" si="301"/>
        <v>7</v>
      </c>
      <c r="C961" s="6" t="s">
        <v>57</v>
      </c>
      <c r="D961" s="400"/>
      <c r="E961" s="400"/>
      <c r="F961" s="400"/>
      <c r="G961" s="400"/>
      <c r="H961" s="401"/>
      <c r="I961" s="400"/>
      <c r="J961" s="401"/>
    </row>
    <row r="962" s="344" customFormat="1" ht="24" customHeight="1" spans="1:10">
      <c r="A962" s="398">
        <v>2140202</v>
      </c>
      <c r="B962" s="399">
        <f t="shared" si="301"/>
        <v>7</v>
      </c>
      <c r="C962" s="6" t="s">
        <v>58</v>
      </c>
      <c r="D962" s="400"/>
      <c r="E962" s="400"/>
      <c r="F962" s="400"/>
      <c r="G962" s="400"/>
      <c r="H962" s="401"/>
      <c r="I962" s="400"/>
      <c r="J962" s="401"/>
    </row>
    <row r="963" s="344" customFormat="1" ht="24" customHeight="1" spans="1:10">
      <c r="A963" s="398">
        <v>2140203</v>
      </c>
      <c r="B963" s="399">
        <f t="shared" si="301"/>
        <v>7</v>
      </c>
      <c r="C963" s="6" t="s">
        <v>59</v>
      </c>
      <c r="D963" s="400"/>
      <c r="E963" s="400"/>
      <c r="F963" s="400"/>
      <c r="G963" s="400"/>
      <c r="H963" s="401"/>
      <c r="I963" s="400"/>
      <c r="J963" s="401"/>
    </row>
    <row r="964" s="344" customFormat="1" ht="24" customHeight="1" spans="1:10">
      <c r="A964" s="398">
        <v>2140204</v>
      </c>
      <c r="B964" s="399">
        <f t="shared" si="301"/>
        <v>7</v>
      </c>
      <c r="C964" s="6" t="s">
        <v>808</v>
      </c>
      <c r="D964" s="400"/>
      <c r="E964" s="400"/>
      <c r="F964" s="400"/>
      <c r="G964" s="400"/>
      <c r="H964" s="401"/>
      <c r="I964" s="400"/>
      <c r="J964" s="401"/>
    </row>
    <row r="965" s="344" customFormat="1" ht="24" customHeight="1" spans="1:10">
      <c r="A965" s="398">
        <v>2140205</v>
      </c>
      <c r="B965" s="399">
        <f t="shared" si="301"/>
        <v>7</v>
      </c>
      <c r="C965" s="6" t="s">
        <v>809</v>
      </c>
      <c r="D965" s="400"/>
      <c r="E965" s="400"/>
      <c r="F965" s="400"/>
      <c r="G965" s="400"/>
      <c r="H965" s="401"/>
      <c r="I965" s="400"/>
      <c r="J965" s="401"/>
    </row>
    <row r="966" s="344" customFormat="1" ht="24" customHeight="1" spans="1:10">
      <c r="A966" s="398">
        <v>2140206</v>
      </c>
      <c r="B966" s="399">
        <f t="shared" si="301"/>
        <v>7</v>
      </c>
      <c r="C966" s="6" t="s">
        <v>810</v>
      </c>
      <c r="D966" s="400"/>
      <c r="E966" s="400"/>
      <c r="F966" s="400"/>
      <c r="G966" s="400"/>
      <c r="H966" s="401"/>
      <c r="I966" s="400"/>
      <c r="J966" s="401"/>
    </row>
    <row r="967" s="344" customFormat="1" ht="24" customHeight="1" spans="1:10">
      <c r="A967" s="398">
        <v>2140207</v>
      </c>
      <c r="B967" s="399">
        <f t="shared" si="301"/>
        <v>7</v>
      </c>
      <c r="C967" s="6" t="s">
        <v>811</v>
      </c>
      <c r="D967" s="400"/>
      <c r="E967" s="400"/>
      <c r="F967" s="400"/>
      <c r="G967" s="400"/>
      <c r="H967" s="401"/>
      <c r="I967" s="400"/>
      <c r="J967" s="401"/>
    </row>
    <row r="968" s="344" customFormat="1" ht="24" customHeight="1" spans="1:10">
      <c r="A968" s="398">
        <v>2140208</v>
      </c>
      <c r="B968" s="399">
        <f t="shared" ref="B968:B1031" si="323">LEN(A968)</f>
        <v>7</v>
      </c>
      <c r="C968" s="6" t="s">
        <v>812</v>
      </c>
      <c r="D968" s="400"/>
      <c r="E968" s="400"/>
      <c r="F968" s="400"/>
      <c r="G968" s="400"/>
      <c r="H968" s="401"/>
      <c r="I968" s="400"/>
      <c r="J968" s="401"/>
    </row>
    <row r="969" s="344" customFormat="1" ht="24" customHeight="1" spans="1:10">
      <c r="A969" s="398">
        <v>2140299</v>
      </c>
      <c r="B969" s="399">
        <f t="shared" si="323"/>
        <v>7</v>
      </c>
      <c r="C969" s="6" t="s">
        <v>813</v>
      </c>
      <c r="D969" s="400"/>
      <c r="E969" s="400"/>
      <c r="F969" s="400"/>
      <c r="G969" s="400"/>
      <c r="H969" s="401"/>
      <c r="I969" s="400"/>
      <c r="J969" s="401"/>
    </row>
    <row r="970" s="344" customFormat="1" ht="24" customHeight="1" spans="1:10">
      <c r="A970" s="393">
        <v>21403</v>
      </c>
      <c r="B970" s="394">
        <f t="shared" si="323"/>
        <v>5</v>
      </c>
      <c r="C970" s="395" t="s">
        <v>814</v>
      </c>
      <c r="D970" s="396"/>
      <c r="E970" s="396"/>
      <c r="F970" s="396"/>
      <c r="G970" s="396"/>
      <c r="H970" s="397"/>
      <c r="I970" s="396"/>
      <c r="J970" s="397"/>
    </row>
    <row r="971" s="344" customFormat="1" ht="24" customHeight="1" spans="1:10">
      <c r="A971" s="398">
        <v>2140301</v>
      </c>
      <c r="B971" s="399">
        <f t="shared" si="323"/>
        <v>7</v>
      </c>
      <c r="C971" s="6" t="s">
        <v>57</v>
      </c>
      <c r="D971" s="400"/>
      <c r="E971" s="400"/>
      <c r="F971" s="400"/>
      <c r="G971" s="400"/>
      <c r="H971" s="401"/>
      <c r="I971" s="400"/>
      <c r="J971" s="401"/>
    </row>
    <row r="972" s="344" customFormat="1" ht="24" customHeight="1" spans="1:10">
      <c r="A972" s="398">
        <v>2140302</v>
      </c>
      <c r="B972" s="399">
        <f t="shared" si="323"/>
        <v>7</v>
      </c>
      <c r="C972" s="6" t="s">
        <v>58</v>
      </c>
      <c r="D972" s="400"/>
      <c r="E972" s="400"/>
      <c r="F972" s="400"/>
      <c r="G972" s="400"/>
      <c r="H972" s="401"/>
      <c r="I972" s="400"/>
      <c r="J972" s="401"/>
    </row>
    <row r="973" s="344" customFormat="1" ht="24" customHeight="1" spans="1:10">
      <c r="A973" s="398">
        <v>2140303</v>
      </c>
      <c r="B973" s="399">
        <f t="shared" si="323"/>
        <v>7</v>
      </c>
      <c r="C973" s="6" t="s">
        <v>59</v>
      </c>
      <c r="D973" s="400"/>
      <c r="E973" s="400"/>
      <c r="F973" s="400"/>
      <c r="G973" s="400"/>
      <c r="H973" s="401"/>
      <c r="I973" s="400"/>
      <c r="J973" s="401"/>
    </row>
    <row r="974" s="344" customFormat="1" ht="24" customHeight="1" spans="1:10">
      <c r="A974" s="398">
        <v>2140304</v>
      </c>
      <c r="B974" s="399">
        <f t="shared" si="323"/>
        <v>7</v>
      </c>
      <c r="C974" s="6" t="s">
        <v>815</v>
      </c>
      <c r="D974" s="400"/>
      <c r="E974" s="400"/>
      <c r="F974" s="400"/>
      <c r="G974" s="400"/>
      <c r="H974" s="401"/>
      <c r="I974" s="400"/>
      <c r="J974" s="401"/>
    </row>
    <row r="975" s="344" customFormat="1" ht="24" customHeight="1" spans="1:10">
      <c r="A975" s="398">
        <v>2140305</v>
      </c>
      <c r="B975" s="399">
        <f t="shared" si="323"/>
        <v>7</v>
      </c>
      <c r="C975" s="6" t="s">
        <v>816</v>
      </c>
      <c r="D975" s="400"/>
      <c r="E975" s="400"/>
      <c r="F975" s="400"/>
      <c r="G975" s="400"/>
      <c r="H975" s="401"/>
      <c r="I975" s="400"/>
      <c r="J975" s="401"/>
    </row>
    <row r="976" s="344" customFormat="1" ht="24" customHeight="1" spans="1:10">
      <c r="A976" s="398">
        <v>2140306</v>
      </c>
      <c r="B976" s="399">
        <f t="shared" si="323"/>
        <v>7</v>
      </c>
      <c r="C976" s="6" t="s">
        <v>817</v>
      </c>
      <c r="D976" s="400"/>
      <c r="E976" s="400"/>
      <c r="F976" s="400"/>
      <c r="G976" s="400"/>
      <c r="H976" s="401"/>
      <c r="I976" s="400"/>
      <c r="J976" s="401"/>
    </row>
    <row r="977" s="344" customFormat="1" ht="24" customHeight="1" spans="1:10">
      <c r="A977" s="398">
        <v>2140307</v>
      </c>
      <c r="B977" s="399">
        <f t="shared" si="323"/>
        <v>7</v>
      </c>
      <c r="C977" s="6" t="s">
        <v>818</v>
      </c>
      <c r="D977" s="400"/>
      <c r="E977" s="400"/>
      <c r="F977" s="400"/>
      <c r="G977" s="400"/>
      <c r="H977" s="401"/>
      <c r="I977" s="400"/>
      <c r="J977" s="401"/>
    </row>
    <row r="978" s="344" customFormat="1" ht="24" customHeight="1" spans="1:10">
      <c r="A978" s="398">
        <v>2140308</v>
      </c>
      <c r="B978" s="399">
        <f t="shared" si="323"/>
        <v>7</v>
      </c>
      <c r="C978" s="6" t="s">
        <v>819</v>
      </c>
      <c r="D978" s="400"/>
      <c r="E978" s="400"/>
      <c r="F978" s="400"/>
      <c r="G978" s="400"/>
      <c r="H978" s="401"/>
      <c r="I978" s="400"/>
      <c r="J978" s="401"/>
    </row>
    <row r="979" s="344" customFormat="1" ht="24" customHeight="1" spans="1:10">
      <c r="A979" s="398">
        <v>2140399</v>
      </c>
      <c r="B979" s="399">
        <f t="shared" si="323"/>
        <v>7</v>
      </c>
      <c r="C979" s="6" t="s">
        <v>820</v>
      </c>
      <c r="D979" s="400"/>
      <c r="E979" s="400"/>
      <c r="F979" s="400"/>
      <c r="G979" s="400"/>
      <c r="H979" s="401"/>
      <c r="I979" s="400"/>
      <c r="J979" s="401"/>
    </row>
    <row r="980" s="344" customFormat="1" ht="24" customHeight="1" spans="1:10">
      <c r="A980" s="393">
        <v>21405</v>
      </c>
      <c r="B980" s="394">
        <f t="shared" si="323"/>
        <v>5</v>
      </c>
      <c r="C980" s="395" t="s">
        <v>821</v>
      </c>
      <c r="D980" s="396"/>
      <c r="E980" s="396"/>
      <c r="F980" s="396"/>
      <c r="G980" s="396"/>
      <c r="H980" s="397"/>
      <c r="I980" s="396"/>
      <c r="J980" s="397"/>
    </row>
    <row r="981" s="344" customFormat="1" ht="24" customHeight="1" spans="1:10">
      <c r="A981" s="398">
        <v>2140501</v>
      </c>
      <c r="B981" s="399">
        <f t="shared" si="323"/>
        <v>7</v>
      </c>
      <c r="C981" s="6" t="s">
        <v>57</v>
      </c>
      <c r="D981" s="400"/>
      <c r="E981" s="400"/>
      <c r="F981" s="400"/>
      <c r="G981" s="400"/>
      <c r="H981" s="401"/>
      <c r="I981" s="400"/>
      <c r="J981" s="401"/>
    </row>
    <row r="982" s="344" customFormat="1" ht="24" customHeight="1" spans="1:10">
      <c r="A982" s="398">
        <v>2140502</v>
      </c>
      <c r="B982" s="399">
        <f t="shared" si="323"/>
        <v>7</v>
      </c>
      <c r="C982" s="6" t="s">
        <v>58</v>
      </c>
      <c r="D982" s="400"/>
      <c r="E982" s="400"/>
      <c r="F982" s="400"/>
      <c r="G982" s="400"/>
      <c r="H982" s="401"/>
      <c r="I982" s="400"/>
      <c r="J982" s="401"/>
    </row>
    <row r="983" s="344" customFormat="1" ht="24" customHeight="1" spans="1:10">
      <c r="A983" s="398">
        <v>2140503</v>
      </c>
      <c r="B983" s="399">
        <f t="shared" si="323"/>
        <v>7</v>
      </c>
      <c r="C983" s="6" t="s">
        <v>59</v>
      </c>
      <c r="D983" s="400"/>
      <c r="E983" s="400"/>
      <c r="F983" s="400"/>
      <c r="G983" s="400"/>
      <c r="H983" s="401"/>
      <c r="I983" s="400"/>
      <c r="J983" s="401"/>
    </row>
    <row r="984" s="344" customFormat="1" ht="24" customHeight="1" spans="1:10">
      <c r="A984" s="398">
        <v>2140504</v>
      </c>
      <c r="B984" s="399">
        <f t="shared" si="323"/>
        <v>7</v>
      </c>
      <c r="C984" s="6" t="s">
        <v>812</v>
      </c>
      <c r="D984" s="400"/>
      <c r="E984" s="400"/>
      <c r="F984" s="400"/>
      <c r="G984" s="400"/>
      <c r="H984" s="401"/>
      <c r="I984" s="400"/>
      <c r="J984" s="401"/>
    </row>
    <row r="985" s="344" customFormat="1" ht="24" customHeight="1" spans="1:10">
      <c r="A985" s="398">
        <v>2140505</v>
      </c>
      <c r="B985" s="399">
        <f t="shared" si="323"/>
        <v>7</v>
      </c>
      <c r="C985" s="6" t="s">
        <v>822</v>
      </c>
      <c r="D985" s="400"/>
      <c r="E985" s="400"/>
      <c r="F985" s="400"/>
      <c r="G985" s="400"/>
      <c r="H985" s="401"/>
      <c r="I985" s="400"/>
      <c r="J985" s="401"/>
    </row>
    <row r="986" s="344" customFormat="1" ht="24" customHeight="1" spans="1:10">
      <c r="A986" s="398">
        <v>2140599</v>
      </c>
      <c r="B986" s="399">
        <f t="shared" si="323"/>
        <v>7</v>
      </c>
      <c r="C986" s="6" t="s">
        <v>823</v>
      </c>
      <c r="D986" s="400"/>
      <c r="E986" s="400"/>
      <c r="F986" s="400"/>
      <c r="G986" s="400"/>
      <c r="H986" s="401"/>
      <c r="I986" s="400"/>
      <c r="J986" s="401"/>
    </row>
    <row r="987" s="344" customFormat="1" ht="24" customHeight="1" spans="1:10">
      <c r="A987" s="393">
        <v>21406</v>
      </c>
      <c r="B987" s="394">
        <f t="shared" si="323"/>
        <v>5</v>
      </c>
      <c r="C987" s="395" t="s">
        <v>824</v>
      </c>
      <c r="D987" s="396">
        <f>SUM(D988:D991)</f>
        <v>20000</v>
      </c>
      <c r="E987" s="396"/>
      <c r="F987" s="396"/>
      <c r="G987" s="396"/>
      <c r="H987" s="397"/>
      <c r="I987" s="396">
        <f t="shared" ref="I987:I992" si="324">G987-D987</f>
        <v>-20000</v>
      </c>
      <c r="J987" s="397"/>
    </row>
    <row r="988" s="344" customFormat="1" ht="24" customHeight="1" spans="1:10">
      <c r="A988" s="398">
        <v>2140601</v>
      </c>
      <c r="B988" s="399">
        <f t="shared" si="323"/>
        <v>7</v>
      </c>
      <c r="C988" s="6" t="s">
        <v>825</v>
      </c>
      <c r="D988" s="400"/>
      <c r="E988" s="400"/>
      <c r="F988" s="400"/>
      <c r="G988" s="400"/>
      <c r="H988" s="401"/>
      <c r="I988" s="400"/>
      <c r="J988" s="401"/>
    </row>
    <row r="989" s="344" customFormat="1" ht="24" customHeight="1" spans="1:10">
      <c r="A989" s="398">
        <v>2140602</v>
      </c>
      <c r="B989" s="399">
        <f t="shared" si="323"/>
        <v>7</v>
      </c>
      <c r="C989" s="6" t="s">
        <v>826</v>
      </c>
      <c r="D989" s="400">
        <v>20000</v>
      </c>
      <c r="E989" s="400"/>
      <c r="F989" s="400"/>
      <c r="G989" s="400"/>
      <c r="H989" s="401"/>
      <c r="I989" s="400">
        <f t="shared" si="324"/>
        <v>-20000</v>
      </c>
      <c r="J989" s="401">
        <f>I989/D989</f>
        <v>-1</v>
      </c>
    </row>
    <row r="990" s="344" customFormat="1" ht="24" customHeight="1" spans="1:10">
      <c r="A990" s="398">
        <v>2140603</v>
      </c>
      <c r="B990" s="399">
        <f t="shared" si="323"/>
        <v>7</v>
      </c>
      <c r="C990" s="6" t="s">
        <v>827</v>
      </c>
      <c r="D990" s="400"/>
      <c r="E990" s="400"/>
      <c r="F990" s="400"/>
      <c r="G990" s="400"/>
      <c r="H990" s="401"/>
      <c r="I990" s="400"/>
      <c r="J990" s="401"/>
    </row>
    <row r="991" s="344" customFormat="1" ht="24" customHeight="1" spans="1:10">
      <c r="A991" s="398">
        <v>2140699</v>
      </c>
      <c r="B991" s="399">
        <f t="shared" si="323"/>
        <v>7</v>
      </c>
      <c r="C991" s="6" t="s">
        <v>828</v>
      </c>
      <c r="D991" s="400"/>
      <c r="E991" s="400"/>
      <c r="F991" s="400"/>
      <c r="G991" s="400"/>
      <c r="H991" s="401"/>
      <c r="I991" s="400"/>
      <c r="J991" s="401"/>
    </row>
    <row r="992" s="344" customFormat="1" ht="24" customHeight="1" spans="1:10">
      <c r="A992" s="393">
        <v>21499</v>
      </c>
      <c r="B992" s="394">
        <f t="shared" si="323"/>
        <v>5</v>
      </c>
      <c r="C992" s="395" t="s">
        <v>829</v>
      </c>
      <c r="D992" s="396"/>
      <c r="E992" s="396">
        <f t="shared" ref="E992:G992" si="325">SUM(E993:E994)</f>
        <v>43625</v>
      </c>
      <c r="F992" s="396">
        <f t="shared" si="325"/>
        <v>0</v>
      </c>
      <c r="G992" s="396">
        <f t="shared" si="325"/>
        <v>0</v>
      </c>
      <c r="H992" s="397"/>
      <c r="I992" s="396">
        <f t="shared" si="324"/>
        <v>0</v>
      </c>
      <c r="J992" s="397" t="e">
        <f>I992/D992</f>
        <v>#DIV/0!</v>
      </c>
    </row>
    <row r="993" s="344" customFormat="1" ht="24" customHeight="1" spans="1:10">
      <c r="A993" s="398">
        <v>2149901</v>
      </c>
      <c r="B993" s="399">
        <f t="shared" si="323"/>
        <v>7</v>
      </c>
      <c r="C993" s="6" t="s">
        <v>830</v>
      </c>
      <c r="D993" s="400"/>
      <c r="E993" s="400">
        <v>43625</v>
      </c>
      <c r="F993" s="400"/>
      <c r="G993" s="400"/>
      <c r="H993" s="401"/>
      <c r="I993" s="400"/>
      <c r="J993" s="401"/>
    </row>
    <row r="994" s="344" customFormat="1" ht="24" customHeight="1" spans="1:10">
      <c r="A994" s="398">
        <v>2149999</v>
      </c>
      <c r="B994" s="399">
        <f t="shared" si="323"/>
        <v>7</v>
      </c>
      <c r="C994" s="6" t="s">
        <v>831</v>
      </c>
      <c r="D994" s="400"/>
      <c r="E994" s="400"/>
      <c r="F994" s="400"/>
      <c r="G994" s="400"/>
      <c r="H994" s="401"/>
      <c r="I994" s="400"/>
      <c r="J994" s="401"/>
    </row>
    <row r="995" s="344" customFormat="1" ht="24" customHeight="1" spans="1:10">
      <c r="A995" s="387">
        <v>215</v>
      </c>
      <c r="B995" s="388">
        <f t="shared" si="323"/>
        <v>3</v>
      </c>
      <c r="C995" s="420" t="s">
        <v>832</v>
      </c>
      <c r="D995" s="421">
        <f t="shared" ref="D995:G995" si="326">D996+D1006+D1022+D1027+D1038+D1045+D1053</f>
        <v>5717518.5</v>
      </c>
      <c r="E995" s="421">
        <f t="shared" si="326"/>
        <v>3983661.24</v>
      </c>
      <c r="F995" s="421">
        <f t="shared" si="326"/>
        <v>40426093.02</v>
      </c>
      <c r="G995" s="421">
        <f t="shared" si="326"/>
        <v>40546483.88</v>
      </c>
      <c r="H995" s="392">
        <f>G995/F995</f>
        <v>1.00297804835952</v>
      </c>
      <c r="I995" s="421">
        <f>G995-D995</f>
        <v>34828965.38</v>
      </c>
      <c r="J995" s="392">
        <f>I995/D995</f>
        <v>6.09162268211288</v>
      </c>
    </row>
    <row r="996" s="344" customFormat="1" ht="24" customHeight="1" spans="1:10">
      <c r="A996" s="393">
        <v>21501</v>
      </c>
      <c r="B996" s="394">
        <f t="shared" si="323"/>
        <v>5</v>
      </c>
      <c r="C996" s="395" t="s">
        <v>833</v>
      </c>
      <c r="D996" s="396"/>
      <c r="E996" s="396"/>
      <c r="F996" s="396"/>
      <c r="G996" s="396"/>
      <c r="H996" s="397"/>
      <c r="I996" s="396"/>
      <c r="J996" s="397"/>
    </row>
    <row r="997" s="344" customFormat="1" ht="24" customHeight="1" spans="1:10">
      <c r="A997" s="398">
        <v>2150101</v>
      </c>
      <c r="B997" s="399">
        <f t="shared" si="323"/>
        <v>7</v>
      </c>
      <c r="C997" s="6" t="s">
        <v>57</v>
      </c>
      <c r="D997" s="400"/>
      <c r="E997" s="400"/>
      <c r="F997" s="400"/>
      <c r="G997" s="400"/>
      <c r="H997" s="401"/>
      <c r="I997" s="400"/>
      <c r="J997" s="401"/>
    </row>
    <row r="998" s="344" customFormat="1" ht="24" customHeight="1" spans="1:10">
      <c r="A998" s="398">
        <v>2150102</v>
      </c>
      <c r="B998" s="399">
        <f t="shared" si="323"/>
        <v>7</v>
      </c>
      <c r="C998" s="6" t="s">
        <v>58</v>
      </c>
      <c r="D998" s="400"/>
      <c r="E998" s="400"/>
      <c r="F998" s="400"/>
      <c r="G998" s="400"/>
      <c r="H998" s="401"/>
      <c r="I998" s="400"/>
      <c r="J998" s="401"/>
    </row>
    <row r="999" s="344" customFormat="1" ht="24" customHeight="1" spans="1:10">
      <c r="A999" s="398">
        <v>2150103</v>
      </c>
      <c r="B999" s="399">
        <f t="shared" si="323"/>
        <v>7</v>
      </c>
      <c r="C999" s="6" t="s">
        <v>59</v>
      </c>
      <c r="D999" s="400"/>
      <c r="E999" s="400"/>
      <c r="F999" s="400"/>
      <c r="G999" s="400"/>
      <c r="H999" s="401"/>
      <c r="I999" s="400"/>
      <c r="J999" s="401"/>
    </row>
    <row r="1000" s="344" customFormat="1" ht="24" customHeight="1" spans="1:10">
      <c r="A1000" s="398">
        <v>2150104</v>
      </c>
      <c r="B1000" s="399">
        <f t="shared" si="323"/>
        <v>7</v>
      </c>
      <c r="C1000" s="6" t="s">
        <v>834</v>
      </c>
      <c r="D1000" s="400"/>
      <c r="E1000" s="400"/>
      <c r="F1000" s="400"/>
      <c r="G1000" s="400"/>
      <c r="H1000" s="401"/>
      <c r="I1000" s="400"/>
      <c r="J1000" s="401"/>
    </row>
    <row r="1001" s="344" customFormat="1" ht="24" customHeight="1" spans="1:10">
      <c r="A1001" s="398">
        <v>2150105</v>
      </c>
      <c r="B1001" s="399">
        <f t="shared" si="323"/>
        <v>7</v>
      </c>
      <c r="C1001" s="6" t="s">
        <v>835</v>
      </c>
      <c r="D1001" s="400"/>
      <c r="E1001" s="400"/>
      <c r="F1001" s="400"/>
      <c r="G1001" s="400"/>
      <c r="H1001" s="401"/>
      <c r="I1001" s="400"/>
      <c r="J1001" s="401"/>
    </row>
    <row r="1002" s="344" customFormat="1" ht="24" customHeight="1" spans="1:10">
      <c r="A1002" s="398">
        <v>2150106</v>
      </c>
      <c r="B1002" s="399">
        <f t="shared" si="323"/>
        <v>7</v>
      </c>
      <c r="C1002" s="6" t="s">
        <v>836</v>
      </c>
      <c r="D1002" s="400"/>
      <c r="E1002" s="400"/>
      <c r="F1002" s="400"/>
      <c r="G1002" s="400"/>
      <c r="H1002" s="401"/>
      <c r="I1002" s="400"/>
      <c r="J1002" s="401"/>
    </row>
    <row r="1003" s="344" customFormat="1" ht="24" customHeight="1" spans="1:10">
      <c r="A1003" s="398">
        <v>2150107</v>
      </c>
      <c r="B1003" s="399">
        <f t="shared" si="323"/>
        <v>7</v>
      </c>
      <c r="C1003" s="6" t="s">
        <v>837</v>
      </c>
      <c r="D1003" s="400"/>
      <c r="E1003" s="400"/>
      <c r="F1003" s="400"/>
      <c r="G1003" s="400"/>
      <c r="H1003" s="401"/>
      <c r="I1003" s="400"/>
      <c r="J1003" s="401"/>
    </row>
    <row r="1004" s="344" customFormat="1" ht="24" customHeight="1" spans="1:10">
      <c r="A1004" s="398">
        <v>2150108</v>
      </c>
      <c r="B1004" s="399">
        <f t="shared" si="323"/>
        <v>7</v>
      </c>
      <c r="C1004" s="6" t="s">
        <v>838</v>
      </c>
      <c r="D1004" s="400"/>
      <c r="E1004" s="400"/>
      <c r="F1004" s="400"/>
      <c r="G1004" s="400"/>
      <c r="H1004" s="401"/>
      <c r="I1004" s="400"/>
      <c r="J1004" s="401"/>
    </row>
    <row r="1005" s="344" customFormat="1" ht="24" customHeight="1" spans="1:10">
      <c r="A1005" s="398">
        <v>2150199</v>
      </c>
      <c r="B1005" s="399">
        <f t="shared" si="323"/>
        <v>7</v>
      </c>
      <c r="C1005" s="6" t="s">
        <v>839</v>
      </c>
      <c r="D1005" s="400"/>
      <c r="E1005" s="400"/>
      <c r="F1005" s="400"/>
      <c r="G1005" s="400"/>
      <c r="H1005" s="401"/>
      <c r="I1005" s="400"/>
      <c r="J1005" s="401"/>
    </row>
    <row r="1006" s="344" customFormat="1" ht="24" customHeight="1" spans="1:10">
      <c r="A1006" s="393">
        <v>21502</v>
      </c>
      <c r="B1006" s="394">
        <f t="shared" si="323"/>
        <v>5</v>
      </c>
      <c r="C1006" s="395" t="s">
        <v>840</v>
      </c>
      <c r="D1006" s="396">
        <f t="shared" ref="D1006:G1006" si="327">SUM(D1007:D1021)</f>
        <v>127000</v>
      </c>
      <c r="E1006" s="396">
        <f t="shared" si="327"/>
        <v>275000</v>
      </c>
      <c r="F1006" s="396">
        <f t="shared" si="327"/>
        <v>34970000</v>
      </c>
      <c r="G1006" s="396">
        <f t="shared" si="327"/>
        <v>34970000</v>
      </c>
      <c r="H1006" s="397">
        <f>G1006/F1006</f>
        <v>1</v>
      </c>
      <c r="I1006" s="396">
        <f>G1006-D1006</f>
        <v>34843000</v>
      </c>
      <c r="J1006" s="397">
        <f>I1006/D1006</f>
        <v>274.354330708661</v>
      </c>
    </row>
    <row r="1007" s="344" customFormat="1" ht="24" customHeight="1" spans="1:10">
      <c r="A1007" s="398">
        <v>2150201</v>
      </c>
      <c r="B1007" s="399">
        <f t="shared" si="323"/>
        <v>7</v>
      </c>
      <c r="C1007" s="6" t="s">
        <v>57</v>
      </c>
      <c r="D1007" s="400"/>
      <c r="E1007" s="400">
        <v>275000</v>
      </c>
      <c r="F1007" s="400">
        <v>0</v>
      </c>
      <c r="G1007" s="400"/>
      <c r="H1007" s="401"/>
      <c r="I1007" s="400"/>
      <c r="J1007" s="401"/>
    </row>
    <row r="1008" s="344" customFormat="1" ht="24" customHeight="1" spans="1:10">
      <c r="A1008" s="398">
        <v>2150202</v>
      </c>
      <c r="B1008" s="399">
        <f t="shared" si="323"/>
        <v>7</v>
      </c>
      <c r="C1008" s="6" t="s">
        <v>58</v>
      </c>
      <c r="D1008" s="400"/>
      <c r="E1008" s="400"/>
      <c r="F1008" s="400"/>
      <c r="G1008" s="400"/>
      <c r="H1008" s="401"/>
      <c r="I1008" s="400"/>
      <c r="J1008" s="401"/>
    </row>
    <row r="1009" s="344" customFormat="1" ht="24" customHeight="1" spans="1:10">
      <c r="A1009" s="398">
        <v>2150203</v>
      </c>
      <c r="B1009" s="399">
        <f t="shared" si="323"/>
        <v>7</v>
      </c>
      <c r="C1009" s="6" t="s">
        <v>59</v>
      </c>
      <c r="D1009" s="400"/>
      <c r="E1009" s="400"/>
      <c r="F1009" s="400"/>
      <c r="G1009" s="400"/>
      <c r="H1009" s="401"/>
      <c r="I1009" s="400"/>
      <c r="J1009" s="401"/>
    </row>
    <row r="1010" s="344" customFormat="1" ht="24" customHeight="1" spans="1:10">
      <c r="A1010" s="398">
        <v>2150204</v>
      </c>
      <c r="B1010" s="399">
        <f t="shared" si="323"/>
        <v>7</v>
      </c>
      <c r="C1010" s="6" t="s">
        <v>841</v>
      </c>
      <c r="D1010" s="400"/>
      <c r="E1010" s="400"/>
      <c r="F1010" s="400"/>
      <c r="G1010" s="400"/>
      <c r="H1010" s="401"/>
      <c r="I1010" s="400"/>
      <c r="J1010" s="401"/>
    </row>
    <row r="1011" s="344" customFormat="1" ht="24" customHeight="1" spans="1:10">
      <c r="A1011" s="398">
        <v>2150205</v>
      </c>
      <c r="B1011" s="399">
        <f t="shared" si="323"/>
        <v>7</v>
      </c>
      <c r="C1011" s="6" t="s">
        <v>842</v>
      </c>
      <c r="D1011" s="400"/>
      <c r="E1011" s="400"/>
      <c r="F1011" s="400"/>
      <c r="G1011" s="400"/>
      <c r="H1011" s="401"/>
      <c r="I1011" s="400"/>
      <c r="J1011" s="401"/>
    </row>
    <row r="1012" s="344" customFormat="1" ht="24" customHeight="1" spans="1:10">
      <c r="A1012" s="398">
        <v>2150206</v>
      </c>
      <c r="B1012" s="399">
        <f t="shared" si="323"/>
        <v>7</v>
      </c>
      <c r="C1012" s="6" t="s">
        <v>843</v>
      </c>
      <c r="D1012" s="400"/>
      <c r="E1012" s="400"/>
      <c r="F1012" s="400"/>
      <c r="G1012" s="400"/>
      <c r="H1012" s="401"/>
      <c r="I1012" s="400"/>
      <c r="J1012" s="401"/>
    </row>
    <row r="1013" s="344" customFormat="1" ht="24" customHeight="1" spans="1:10">
      <c r="A1013" s="398">
        <v>2150207</v>
      </c>
      <c r="B1013" s="399">
        <f t="shared" si="323"/>
        <v>7</v>
      </c>
      <c r="C1013" s="6" t="s">
        <v>844</v>
      </c>
      <c r="D1013" s="400"/>
      <c r="E1013" s="400"/>
      <c r="F1013" s="400"/>
      <c r="G1013" s="400"/>
      <c r="H1013" s="401"/>
      <c r="I1013" s="400"/>
      <c r="J1013" s="401"/>
    </row>
    <row r="1014" s="344" customFormat="1" ht="24" customHeight="1" spans="1:10">
      <c r="A1014" s="398">
        <v>2150208</v>
      </c>
      <c r="B1014" s="399">
        <f t="shared" si="323"/>
        <v>7</v>
      </c>
      <c r="C1014" s="6" t="s">
        <v>845</v>
      </c>
      <c r="D1014" s="400"/>
      <c r="E1014" s="400"/>
      <c r="F1014" s="400"/>
      <c r="G1014" s="400"/>
      <c r="H1014" s="401"/>
      <c r="I1014" s="400"/>
      <c r="J1014" s="401"/>
    </row>
    <row r="1015" s="344" customFormat="1" ht="24" customHeight="1" spans="1:10">
      <c r="A1015" s="398">
        <v>2150209</v>
      </c>
      <c r="B1015" s="399">
        <f t="shared" si="323"/>
        <v>7</v>
      </c>
      <c r="C1015" s="6" t="s">
        <v>846</v>
      </c>
      <c r="D1015" s="400"/>
      <c r="E1015" s="400"/>
      <c r="F1015" s="400"/>
      <c r="G1015" s="400"/>
      <c r="H1015" s="401"/>
      <c r="I1015" s="400"/>
      <c r="J1015" s="401"/>
    </row>
    <row r="1016" s="344" customFormat="1" ht="24" customHeight="1" spans="1:10">
      <c r="A1016" s="398">
        <v>2150210</v>
      </c>
      <c r="B1016" s="399">
        <f t="shared" si="323"/>
        <v>7</v>
      </c>
      <c r="C1016" s="6" t="s">
        <v>847</v>
      </c>
      <c r="D1016" s="400"/>
      <c r="E1016" s="400"/>
      <c r="F1016" s="400"/>
      <c r="G1016" s="400"/>
      <c r="H1016" s="401"/>
      <c r="I1016" s="400"/>
      <c r="J1016" s="401"/>
    </row>
    <row r="1017" s="344" customFormat="1" ht="24" customHeight="1" spans="1:10">
      <c r="A1017" s="398">
        <v>2150212</v>
      </c>
      <c r="B1017" s="399">
        <f t="shared" si="323"/>
        <v>7</v>
      </c>
      <c r="C1017" s="6" t="s">
        <v>848</v>
      </c>
      <c r="D1017" s="400"/>
      <c r="E1017" s="400"/>
      <c r="F1017" s="400"/>
      <c r="G1017" s="400"/>
      <c r="H1017" s="401"/>
      <c r="I1017" s="400"/>
      <c r="J1017" s="401"/>
    </row>
    <row r="1018" s="344" customFormat="1" ht="24" customHeight="1" spans="1:10">
      <c r="A1018" s="398">
        <v>2150213</v>
      </c>
      <c r="B1018" s="399">
        <f t="shared" si="323"/>
        <v>7</v>
      </c>
      <c r="C1018" s="6" t="s">
        <v>849</v>
      </c>
      <c r="D1018" s="400"/>
      <c r="E1018" s="400"/>
      <c r="F1018" s="400"/>
      <c r="G1018" s="400"/>
      <c r="H1018" s="401"/>
      <c r="I1018" s="400"/>
      <c r="J1018" s="401"/>
    </row>
    <row r="1019" s="344" customFormat="1" ht="24" customHeight="1" spans="1:10">
      <c r="A1019" s="398">
        <v>2150214</v>
      </c>
      <c r="B1019" s="399">
        <f t="shared" si="323"/>
        <v>7</v>
      </c>
      <c r="C1019" s="6" t="s">
        <v>850</v>
      </c>
      <c r="D1019" s="400"/>
      <c r="E1019" s="400"/>
      <c r="F1019" s="400"/>
      <c r="G1019" s="400"/>
      <c r="H1019" s="401"/>
      <c r="I1019" s="400"/>
      <c r="J1019" s="401"/>
    </row>
    <row r="1020" s="344" customFormat="1" ht="24" customHeight="1" spans="1:10">
      <c r="A1020" s="398">
        <v>2150215</v>
      </c>
      <c r="B1020" s="399">
        <f t="shared" si="323"/>
        <v>7</v>
      </c>
      <c r="C1020" s="6" t="s">
        <v>851</v>
      </c>
      <c r="D1020" s="400"/>
      <c r="E1020" s="400"/>
      <c r="F1020" s="400"/>
      <c r="G1020" s="400"/>
      <c r="H1020" s="401"/>
      <c r="I1020" s="400"/>
      <c r="J1020" s="401"/>
    </row>
    <row r="1021" s="344" customFormat="1" ht="24" customHeight="1" spans="1:10">
      <c r="A1021" s="398">
        <v>2150299</v>
      </c>
      <c r="B1021" s="399">
        <f t="shared" si="323"/>
        <v>7</v>
      </c>
      <c r="C1021" s="6" t="s">
        <v>852</v>
      </c>
      <c r="D1021" s="400">
        <v>127000</v>
      </c>
      <c r="E1021" s="400"/>
      <c r="F1021" s="400">
        <v>34970000</v>
      </c>
      <c r="G1021" s="400">
        <v>34970000</v>
      </c>
      <c r="H1021" s="401">
        <f>G1021/F1021</f>
        <v>1</v>
      </c>
      <c r="I1021" s="400">
        <f>G1021-D1021</f>
        <v>34843000</v>
      </c>
      <c r="J1021" s="401">
        <f>I1021/D1021</f>
        <v>274.354330708661</v>
      </c>
    </row>
    <row r="1022" s="344" customFormat="1" ht="24" customHeight="1" spans="1:10">
      <c r="A1022" s="393">
        <v>21503</v>
      </c>
      <c r="B1022" s="394">
        <f t="shared" si="323"/>
        <v>5</v>
      </c>
      <c r="C1022" s="395" t="s">
        <v>853</v>
      </c>
      <c r="D1022" s="396"/>
      <c r="E1022" s="396"/>
      <c r="F1022" s="396"/>
      <c r="G1022" s="396"/>
      <c r="H1022" s="397"/>
      <c r="I1022" s="396"/>
      <c r="J1022" s="397"/>
    </row>
    <row r="1023" s="344" customFormat="1" ht="24" customHeight="1" spans="1:10">
      <c r="A1023" s="398">
        <v>2150301</v>
      </c>
      <c r="B1023" s="399">
        <f t="shared" si="323"/>
        <v>7</v>
      </c>
      <c r="C1023" s="6" t="s">
        <v>57</v>
      </c>
      <c r="D1023" s="400"/>
      <c r="E1023" s="400"/>
      <c r="F1023" s="400"/>
      <c r="G1023" s="400"/>
      <c r="H1023" s="401"/>
      <c r="I1023" s="400"/>
      <c r="J1023" s="401"/>
    </row>
    <row r="1024" s="344" customFormat="1" ht="24" customHeight="1" spans="1:10">
      <c r="A1024" s="398">
        <v>2150302</v>
      </c>
      <c r="B1024" s="399">
        <f t="shared" si="323"/>
        <v>7</v>
      </c>
      <c r="C1024" s="6" t="s">
        <v>58</v>
      </c>
      <c r="D1024" s="400"/>
      <c r="E1024" s="400"/>
      <c r="F1024" s="400"/>
      <c r="G1024" s="400"/>
      <c r="H1024" s="401"/>
      <c r="I1024" s="400"/>
      <c r="J1024" s="401"/>
    </row>
    <row r="1025" s="344" customFormat="1" ht="24" customHeight="1" spans="1:10">
      <c r="A1025" s="398">
        <v>2150303</v>
      </c>
      <c r="B1025" s="399">
        <f t="shared" si="323"/>
        <v>7</v>
      </c>
      <c r="C1025" s="6" t="s">
        <v>59</v>
      </c>
      <c r="D1025" s="400"/>
      <c r="E1025" s="400"/>
      <c r="F1025" s="400"/>
      <c r="G1025" s="400"/>
      <c r="H1025" s="401"/>
      <c r="I1025" s="400"/>
      <c r="J1025" s="401"/>
    </row>
    <row r="1026" s="344" customFormat="1" ht="24" customHeight="1" spans="1:10">
      <c r="A1026" s="398">
        <v>2150399</v>
      </c>
      <c r="B1026" s="399">
        <f t="shared" si="323"/>
        <v>7</v>
      </c>
      <c r="C1026" s="6" t="s">
        <v>854</v>
      </c>
      <c r="D1026" s="400"/>
      <c r="E1026" s="400"/>
      <c r="F1026" s="400"/>
      <c r="G1026" s="400"/>
      <c r="H1026" s="401"/>
      <c r="I1026" s="400"/>
      <c r="J1026" s="401"/>
    </row>
    <row r="1027" s="344" customFormat="1" ht="24" customHeight="1" spans="1:10">
      <c r="A1027" s="393">
        <v>21505</v>
      </c>
      <c r="B1027" s="394">
        <f t="shared" si="323"/>
        <v>5</v>
      </c>
      <c r="C1027" s="395" t="s">
        <v>855</v>
      </c>
      <c r="D1027" s="396">
        <f t="shared" ref="D1027:G1027" si="328">SUM(D1028:D1037)</f>
        <v>1345317.88</v>
      </c>
      <c r="E1027" s="396">
        <f t="shared" si="328"/>
        <v>907827.86</v>
      </c>
      <c r="F1027" s="396">
        <f t="shared" si="328"/>
        <v>1112773.97</v>
      </c>
      <c r="G1027" s="396">
        <f t="shared" si="328"/>
        <v>1100517.19</v>
      </c>
      <c r="H1027" s="397">
        <f t="shared" ref="H1027:H1029" si="329">G1027/F1027</f>
        <v>0.988985382179635</v>
      </c>
      <c r="I1027" s="396">
        <f t="shared" ref="I1027:I1029" si="330">G1027-D1027</f>
        <v>-244800.69</v>
      </c>
      <c r="J1027" s="397">
        <f t="shared" ref="J1027:J1029" si="331">I1027/D1027</f>
        <v>-0.181964941995716</v>
      </c>
    </row>
    <row r="1028" s="344" customFormat="1" ht="24" customHeight="1" spans="1:10">
      <c r="A1028" s="398">
        <v>2150501</v>
      </c>
      <c r="B1028" s="399">
        <f t="shared" si="323"/>
        <v>7</v>
      </c>
      <c r="C1028" s="6" t="s">
        <v>57</v>
      </c>
      <c r="D1028" s="400">
        <v>988643.88</v>
      </c>
      <c r="E1028" s="400">
        <v>907827.86</v>
      </c>
      <c r="F1028" s="400">
        <v>1045478.97</v>
      </c>
      <c r="G1028" s="400">
        <v>1054922.19</v>
      </c>
      <c r="H1028" s="401">
        <f t="shared" si="329"/>
        <v>1.00903243419617</v>
      </c>
      <c r="I1028" s="400">
        <f t="shared" si="330"/>
        <v>66278.3099999999</v>
      </c>
      <c r="J1028" s="401">
        <f t="shared" si="331"/>
        <v>0.0670396199691237</v>
      </c>
    </row>
    <row r="1029" s="344" customFormat="1" ht="24" customHeight="1" spans="1:10">
      <c r="A1029" s="398">
        <v>2150502</v>
      </c>
      <c r="B1029" s="399">
        <f t="shared" si="323"/>
        <v>7</v>
      </c>
      <c r="C1029" s="6" t="s">
        <v>58</v>
      </c>
      <c r="D1029" s="400">
        <v>42450</v>
      </c>
      <c r="E1029" s="400"/>
      <c r="F1029" s="400">
        <v>67295</v>
      </c>
      <c r="G1029" s="400">
        <v>45595</v>
      </c>
      <c r="H1029" s="401">
        <f t="shared" si="329"/>
        <v>0.677539193104986</v>
      </c>
      <c r="I1029" s="400">
        <f t="shared" si="330"/>
        <v>3145</v>
      </c>
      <c r="J1029" s="401">
        <f t="shared" si="331"/>
        <v>0.0740871613663133</v>
      </c>
    </row>
    <row r="1030" s="344" customFormat="1" ht="24" customHeight="1" spans="1:10">
      <c r="A1030" s="398">
        <v>2150503</v>
      </c>
      <c r="B1030" s="399">
        <f t="shared" si="323"/>
        <v>7</v>
      </c>
      <c r="C1030" s="6" t="s">
        <v>59</v>
      </c>
      <c r="D1030" s="400"/>
      <c r="E1030" s="400"/>
      <c r="F1030" s="400"/>
      <c r="G1030" s="400"/>
      <c r="H1030" s="401"/>
      <c r="I1030" s="400"/>
      <c r="J1030" s="401"/>
    </row>
    <row r="1031" s="344" customFormat="1" ht="24" customHeight="1" spans="1:10">
      <c r="A1031" s="398">
        <v>2150505</v>
      </c>
      <c r="B1031" s="399">
        <f t="shared" si="323"/>
        <v>7</v>
      </c>
      <c r="C1031" s="6" t="s">
        <v>856</v>
      </c>
      <c r="D1031" s="400"/>
      <c r="E1031" s="400"/>
      <c r="F1031" s="400"/>
      <c r="G1031" s="400"/>
      <c r="H1031" s="401"/>
      <c r="I1031" s="400"/>
      <c r="J1031" s="401"/>
    </row>
    <row r="1032" s="344" customFormat="1" ht="24" customHeight="1" spans="1:10">
      <c r="A1032" s="398">
        <v>2150507</v>
      </c>
      <c r="B1032" s="399">
        <f t="shared" ref="B1032:B1095" si="332">LEN(A1032)</f>
        <v>7</v>
      </c>
      <c r="C1032" s="6" t="s">
        <v>857</v>
      </c>
      <c r="D1032" s="400"/>
      <c r="E1032" s="400"/>
      <c r="F1032" s="400"/>
      <c r="G1032" s="400"/>
      <c r="H1032" s="401"/>
      <c r="I1032" s="400"/>
      <c r="J1032" s="401"/>
    </row>
    <row r="1033" s="344" customFormat="1" ht="24" customHeight="1" spans="1:10">
      <c r="A1033" s="398">
        <v>2150508</v>
      </c>
      <c r="B1033" s="399">
        <f t="shared" si="332"/>
        <v>7</v>
      </c>
      <c r="C1033" s="6" t="s">
        <v>858</v>
      </c>
      <c r="D1033" s="400"/>
      <c r="E1033" s="400"/>
      <c r="F1033" s="400"/>
      <c r="G1033" s="400"/>
      <c r="H1033" s="401"/>
      <c r="I1033" s="400"/>
      <c r="J1033" s="401"/>
    </row>
    <row r="1034" s="344" customFormat="1" ht="24" customHeight="1" spans="1:10">
      <c r="A1034" s="398">
        <v>2150516</v>
      </c>
      <c r="B1034" s="399">
        <f t="shared" si="332"/>
        <v>7</v>
      </c>
      <c r="C1034" s="6" t="s">
        <v>859</v>
      </c>
      <c r="D1034" s="400"/>
      <c r="E1034" s="400"/>
      <c r="F1034" s="400"/>
      <c r="G1034" s="400"/>
      <c r="H1034" s="401"/>
      <c r="I1034" s="400"/>
      <c r="J1034" s="401"/>
    </row>
    <row r="1035" s="344" customFormat="1" ht="24" customHeight="1" spans="1:10">
      <c r="A1035" s="398">
        <v>2150517</v>
      </c>
      <c r="B1035" s="399">
        <f t="shared" si="332"/>
        <v>7</v>
      </c>
      <c r="C1035" s="6" t="s">
        <v>860</v>
      </c>
      <c r="D1035" s="400">
        <v>314224</v>
      </c>
      <c r="E1035" s="400"/>
      <c r="F1035" s="400"/>
      <c r="G1035" s="400"/>
      <c r="H1035" s="401"/>
      <c r="I1035" s="400">
        <f>G1035-D1035</f>
        <v>-314224</v>
      </c>
      <c r="J1035" s="401">
        <f>I1035/D1035</f>
        <v>-1</v>
      </c>
    </row>
    <row r="1036" s="344" customFormat="1" ht="24" customHeight="1" spans="1:10">
      <c r="A1036" s="398">
        <v>2150550</v>
      </c>
      <c r="B1036" s="399">
        <f t="shared" si="332"/>
        <v>7</v>
      </c>
      <c r="C1036" s="6" t="s">
        <v>66</v>
      </c>
      <c r="D1036" s="400"/>
      <c r="E1036" s="400"/>
      <c r="F1036" s="400"/>
      <c r="G1036" s="400"/>
      <c r="H1036" s="401"/>
      <c r="I1036" s="400"/>
      <c r="J1036" s="401"/>
    </row>
    <row r="1037" s="344" customFormat="1" ht="24" customHeight="1" spans="1:10">
      <c r="A1037" s="398">
        <v>2150599</v>
      </c>
      <c r="B1037" s="399">
        <f t="shared" si="332"/>
        <v>7</v>
      </c>
      <c r="C1037" s="6" t="s">
        <v>861</v>
      </c>
      <c r="D1037" s="400"/>
      <c r="E1037" s="400"/>
      <c r="F1037" s="400"/>
      <c r="G1037" s="400"/>
      <c r="H1037" s="401"/>
      <c r="I1037" s="400"/>
      <c r="J1037" s="401"/>
    </row>
    <row r="1038" s="344" customFormat="1" ht="24" customHeight="1" spans="1:10">
      <c r="A1038" s="393">
        <v>21507</v>
      </c>
      <c r="B1038" s="394">
        <f t="shared" si="332"/>
        <v>5</v>
      </c>
      <c r="C1038" s="395" t="s">
        <v>862</v>
      </c>
      <c r="D1038" s="396"/>
      <c r="E1038" s="396"/>
      <c r="F1038" s="396"/>
      <c r="G1038" s="396"/>
      <c r="H1038" s="397"/>
      <c r="I1038" s="396"/>
      <c r="J1038" s="397"/>
    </row>
    <row r="1039" s="344" customFormat="1" ht="24" customHeight="1" spans="1:10">
      <c r="A1039" s="398">
        <v>2150701</v>
      </c>
      <c r="B1039" s="399">
        <f t="shared" si="332"/>
        <v>7</v>
      </c>
      <c r="C1039" s="6" t="s">
        <v>57</v>
      </c>
      <c r="D1039" s="400"/>
      <c r="E1039" s="400"/>
      <c r="F1039" s="400"/>
      <c r="G1039" s="400"/>
      <c r="H1039" s="401"/>
      <c r="I1039" s="400"/>
      <c r="J1039" s="401"/>
    </row>
    <row r="1040" s="344" customFormat="1" ht="24" customHeight="1" spans="1:10">
      <c r="A1040" s="398">
        <v>2150702</v>
      </c>
      <c r="B1040" s="399">
        <f t="shared" si="332"/>
        <v>7</v>
      </c>
      <c r="C1040" s="6" t="s">
        <v>58</v>
      </c>
      <c r="D1040" s="400"/>
      <c r="E1040" s="400"/>
      <c r="F1040" s="400"/>
      <c r="G1040" s="400"/>
      <c r="H1040" s="401"/>
      <c r="I1040" s="400"/>
      <c r="J1040" s="401"/>
    </row>
    <row r="1041" s="344" customFormat="1" ht="24" customHeight="1" spans="1:10">
      <c r="A1041" s="398">
        <v>2150703</v>
      </c>
      <c r="B1041" s="399">
        <f t="shared" si="332"/>
        <v>7</v>
      </c>
      <c r="C1041" s="6" t="s">
        <v>59</v>
      </c>
      <c r="D1041" s="400"/>
      <c r="E1041" s="400"/>
      <c r="F1041" s="400"/>
      <c r="G1041" s="400"/>
      <c r="H1041" s="401"/>
      <c r="I1041" s="400"/>
      <c r="J1041" s="401"/>
    </row>
    <row r="1042" s="344" customFormat="1" ht="24" customHeight="1" spans="1:10">
      <c r="A1042" s="398">
        <v>2150704</v>
      </c>
      <c r="B1042" s="399">
        <f t="shared" si="332"/>
        <v>7</v>
      </c>
      <c r="C1042" s="6" t="s">
        <v>863</v>
      </c>
      <c r="D1042" s="400"/>
      <c r="E1042" s="400"/>
      <c r="F1042" s="400"/>
      <c r="G1042" s="400"/>
      <c r="H1042" s="401"/>
      <c r="I1042" s="400"/>
      <c r="J1042" s="401"/>
    </row>
    <row r="1043" s="344" customFormat="1" ht="24" customHeight="1" spans="1:10">
      <c r="A1043" s="398">
        <v>2150705</v>
      </c>
      <c r="B1043" s="399">
        <f t="shared" si="332"/>
        <v>7</v>
      </c>
      <c r="C1043" s="6" t="s">
        <v>864</v>
      </c>
      <c r="D1043" s="400"/>
      <c r="E1043" s="400"/>
      <c r="F1043" s="400"/>
      <c r="G1043" s="400"/>
      <c r="H1043" s="401"/>
      <c r="I1043" s="400"/>
      <c r="J1043" s="401"/>
    </row>
    <row r="1044" s="344" customFormat="1" ht="24" customHeight="1" spans="1:10">
      <c r="A1044" s="398">
        <v>2150799</v>
      </c>
      <c r="B1044" s="399">
        <f t="shared" si="332"/>
        <v>7</v>
      </c>
      <c r="C1044" s="6" t="s">
        <v>865</v>
      </c>
      <c r="D1044" s="400"/>
      <c r="E1044" s="400"/>
      <c r="F1044" s="400"/>
      <c r="G1044" s="400"/>
      <c r="H1044" s="401"/>
      <c r="I1044" s="400"/>
      <c r="J1044" s="401"/>
    </row>
    <row r="1045" s="344" customFormat="1" ht="24" customHeight="1" spans="1:10">
      <c r="A1045" s="393">
        <v>21508</v>
      </c>
      <c r="B1045" s="394">
        <f t="shared" si="332"/>
        <v>5</v>
      </c>
      <c r="C1045" s="395" t="s">
        <v>866</v>
      </c>
      <c r="D1045" s="396">
        <f t="shared" ref="D1045:G1045" si="333">SUM(D1046:D1052)</f>
        <v>4245200.62</v>
      </c>
      <c r="E1045" s="396">
        <f t="shared" si="333"/>
        <v>2800833.38</v>
      </c>
      <c r="F1045" s="396">
        <f t="shared" si="333"/>
        <v>4343319.05</v>
      </c>
      <c r="G1045" s="396">
        <f t="shared" si="333"/>
        <v>4475966.69</v>
      </c>
      <c r="H1045" s="397">
        <f>G1045/F1045</f>
        <v>1.03054061616772</v>
      </c>
      <c r="I1045" s="396">
        <f>G1045-D1045</f>
        <v>230766.07</v>
      </c>
      <c r="J1045" s="397">
        <f>I1045/D1045</f>
        <v>0.0543592849093667</v>
      </c>
    </row>
    <row r="1046" s="344" customFormat="1" ht="24" customHeight="1" spans="1:10">
      <c r="A1046" s="398">
        <v>2150801</v>
      </c>
      <c r="B1046" s="399">
        <f t="shared" si="332"/>
        <v>7</v>
      </c>
      <c r="C1046" s="6" t="s">
        <v>57</v>
      </c>
      <c r="D1046" s="400"/>
      <c r="E1046" s="400"/>
      <c r="F1046" s="400"/>
      <c r="G1046" s="400"/>
      <c r="H1046" s="401"/>
      <c r="I1046" s="400"/>
      <c r="J1046" s="401"/>
    </row>
    <row r="1047" s="344" customFormat="1" ht="24" customHeight="1" spans="1:10">
      <c r="A1047" s="398">
        <v>2150802</v>
      </c>
      <c r="B1047" s="399">
        <f t="shared" si="332"/>
        <v>7</v>
      </c>
      <c r="C1047" s="6" t="s">
        <v>58</v>
      </c>
      <c r="D1047" s="400"/>
      <c r="E1047" s="400"/>
      <c r="F1047" s="400"/>
      <c r="G1047" s="400"/>
      <c r="H1047" s="401"/>
      <c r="I1047" s="400"/>
      <c r="J1047" s="401"/>
    </row>
    <row r="1048" s="344" customFormat="1" ht="24" customHeight="1" spans="1:10">
      <c r="A1048" s="398">
        <v>2150803</v>
      </c>
      <c r="B1048" s="399">
        <f t="shared" si="332"/>
        <v>7</v>
      </c>
      <c r="C1048" s="6" t="s">
        <v>59</v>
      </c>
      <c r="D1048" s="400"/>
      <c r="E1048" s="400"/>
      <c r="F1048" s="400"/>
      <c r="G1048" s="400"/>
      <c r="H1048" s="401"/>
      <c r="I1048" s="400"/>
      <c r="J1048" s="401"/>
    </row>
    <row r="1049" s="344" customFormat="1" ht="24" customHeight="1" spans="1:10">
      <c r="A1049" s="398">
        <v>2150804</v>
      </c>
      <c r="B1049" s="399">
        <f t="shared" si="332"/>
        <v>7</v>
      </c>
      <c r="C1049" s="6" t="s">
        <v>867</v>
      </c>
      <c r="D1049" s="400"/>
      <c r="E1049" s="400"/>
      <c r="F1049" s="400"/>
      <c r="G1049" s="400"/>
      <c r="H1049" s="401"/>
      <c r="I1049" s="400"/>
      <c r="J1049" s="401"/>
    </row>
    <row r="1050" s="344" customFormat="1" ht="24" customHeight="1" spans="1:10">
      <c r="A1050" s="398">
        <v>2150805</v>
      </c>
      <c r="B1050" s="399">
        <f t="shared" si="332"/>
        <v>7</v>
      </c>
      <c r="C1050" s="6" t="s">
        <v>868</v>
      </c>
      <c r="D1050" s="400"/>
      <c r="E1050" s="400"/>
      <c r="F1050" s="400"/>
      <c r="G1050" s="400"/>
      <c r="H1050" s="401"/>
      <c r="I1050" s="400"/>
      <c r="J1050" s="401"/>
    </row>
    <row r="1051" s="344" customFormat="1" ht="24" customHeight="1" spans="1:10">
      <c r="A1051" s="398">
        <v>2150806</v>
      </c>
      <c r="B1051" s="399">
        <f t="shared" si="332"/>
        <v>7</v>
      </c>
      <c r="C1051" s="6" t="s">
        <v>869</v>
      </c>
      <c r="D1051" s="400"/>
      <c r="E1051" s="400"/>
      <c r="F1051" s="400"/>
      <c r="G1051" s="400"/>
      <c r="H1051" s="401"/>
      <c r="I1051" s="400"/>
      <c r="J1051" s="401"/>
    </row>
    <row r="1052" s="344" customFormat="1" ht="24" customHeight="1" spans="1:10">
      <c r="A1052" s="398">
        <v>2150899</v>
      </c>
      <c r="B1052" s="399">
        <f t="shared" si="332"/>
        <v>7</v>
      </c>
      <c r="C1052" s="6" t="s">
        <v>870</v>
      </c>
      <c r="D1052" s="400">
        <v>4245200.62</v>
      </c>
      <c r="E1052" s="400">
        <v>2800833.38</v>
      </c>
      <c r="F1052" s="400">
        <v>4343319.05</v>
      </c>
      <c r="G1052" s="400">
        <v>4475966.69</v>
      </c>
      <c r="H1052" s="401">
        <f>G1052/F1052</f>
        <v>1.03054061616772</v>
      </c>
      <c r="I1052" s="400">
        <f>G1052-D1052</f>
        <v>230766.07</v>
      </c>
      <c r="J1052" s="401">
        <f>I1052/D1052</f>
        <v>0.0543592849093667</v>
      </c>
    </row>
    <row r="1053" s="344" customFormat="1" ht="24" customHeight="1" spans="1:10">
      <c r="A1053" s="393">
        <v>21599</v>
      </c>
      <c r="B1053" s="394">
        <f t="shared" si="332"/>
        <v>5</v>
      </c>
      <c r="C1053" s="395" t="s">
        <v>871</v>
      </c>
      <c r="D1053" s="396"/>
      <c r="E1053" s="396"/>
      <c r="F1053" s="396"/>
      <c r="G1053" s="396"/>
      <c r="H1053" s="397"/>
      <c r="I1053" s="396"/>
      <c r="J1053" s="397"/>
    </row>
    <row r="1054" s="344" customFormat="1" ht="24" customHeight="1" spans="1:10">
      <c r="A1054" s="398">
        <v>2159901</v>
      </c>
      <c r="B1054" s="399">
        <f t="shared" si="332"/>
        <v>7</v>
      </c>
      <c r="C1054" s="6" t="s">
        <v>872</v>
      </c>
      <c r="D1054" s="400"/>
      <c r="E1054" s="400"/>
      <c r="F1054" s="400"/>
      <c r="G1054" s="400"/>
      <c r="H1054" s="401"/>
      <c r="I1054" s="400"/>
      <c r="J1054" s="401"/>
    </row>
    <row r="1055" s="344" customFormat="1" ht="24" customHeight="1" spans="1:10">
      <c r="A1055" s="398">
        <v>2159904</v>
      </c>
      <c r="B1055" s="399">
        <f t="shared" si="332"/>
        <v>7</v>
      </c>
      <c r="C1055" s="6" t="s">
        <v>873</v>
      </c>
      <c r="D1055" s="400"/>
      <c r="E1055" s="400"/>
      <c r="F1055" s="400"/>
      <c r="G1055" s="400"/>
      <c r="H1055" s="401"/>
      <c r="I1055" s="400"/>
      <c r="J1055" s="401"/>
    </row>
    <row r="1056" s="344" customFormat="1" ht="24" customHeight="1" spans="1:10">
      <c r="A1056" s="398">
        <v>2159905</v>
      </c>
      <c r="B1056" s="399">
        <f t="shared" si="332"/>
        <v>7</v>
      </c>
      <c r="C1056" s="6" t="s">
        <v>874</v>
      </c>
      <c r="D1056" s="400"/>
      <c r="E1056" s="400"/>
      <c r="F1056" s="400"/>
      <c r="G1056" s="400"/>
      <c r="H1056" s="401"/>
      <c r="I1056" s="400"/>
      <c r="J1056" s="401"/>
    </row>
    <row r="1057" s="344" customFormat="1" ht="24" customHeight="1" spans="1:10">
      <c r="A1057" s="398">
        <v>2159906</v>
      </c>
      <c r="B1057" s="399">
        <f t="shared" si="332"/>
        <v>7</v>
      </c>
      <c r="C1057" s="6" t="s">
        <v>875</v>
      </c>
      <c r="D1057" s="400"/>
      <c r="E1057" s="400"/>
      <c r="F1057" s="400"/>
      <c r="G1057" s="400"/>
      <c r="H1057" s="401"/>
      <c r="I1057" s="400"/>
      <c r="J1057" s="401"/>
    </row>
    <row r="1058" s="344" customFormat="1" ht="24" customHeight="1" spans="1:10">
      <c r="A1058" s="398">
        <v>2159999</v>
      </c>
      <c r="B1058" s="399">
        <f t="shared" si="332"/>
        <v>7</v>
      </c>
      <c r="C1058" s="6" t="s">
        <v>876</v>
      </c>
      <c r="D1058" s="400"/>
      <c r="E1058" s="400"/>
      <c r="F1058" s="400"/>
      <c r="G1058" s="400"/>
      <c r="H1058" s="401"/>
      <c r="I1058" s="400"/>
      <c r="J1058" s="401"/>
    </row>
    <row r="1059" s="344" customFormat="1" ht="24" customHeight="1" spans="1:10">
      <c r="A1059" s="387">
        <v>216</v>
      </c>
      <c r="B1059" s="388">
        <f t="shared" si="332"/>
        <v>3</v>
      </c>
      <c r="C1059" s="420" t="s">
        <v>877</v>
      </c>
      <c r="D1059" s="421">
        <f t="shared" ref="D1059:G1059" si="334">D1060+D1070+D1076</f>
        <v>500000</v>
      </c>
      <c r="E1059" s="421">
        <f t="shared" si="334"/>
        <v>1000000</v>
      </c>
      <c r="F1059" s="421">
        <f t="shared" si="334"/>
        <v>4636000</v>
      </c>
      <c r="G1059" s="421">
        <f t="shared" si="334"/>
        <v>4636000</v>
      </c>
      <c r="H1059" s="392">
        <f>G1059/F1059</f>
        <v>1</v>
      </c>
      <c r="I1059" s="421">
        <f>G1059-D1059</f>
        <v>4136000</v>
      </c>
      <c r="J1059" s="392">
        <f>I1059/D1059</f>
        <v>8.272</v>
      </c>
    </row>
    <row r="1060" s="345" customFormat="1" ht="24" customHeight="1" spans="1:10">
      <c r="A1060" s="393">
        <v>21602</v>
      </c>
      <c r="B1060" s="394">
        <f t="shared" si="332"/>
        <v>5</v>
      </c>
      <c r="C1060" s="423" t="s">
        <v>878</v>
      </c>
      <c r="D1060" s="396">
        <f t="shared" ref="D1060:G1060" si="335">SUM(D1061:D1069)</f>
        <v>500000</v>
      </c>
      <c r="E1060" s="396">
        <f t="shared" si="335"/>
        <v>1000000</v>
      </c>
      <c r="F1060" s="396">
        <f t="shared" si="335"/>
        <v>1000000</v>
      </c>
      <c r="G1060" s="396">
        <f t="shared" si="335"/>
        <v>1000000</v>
      </c>
      <c r="H1060" s="397">
        <f>G1060/F1060</f>
        <v>1</v>
      </c>
      <c r="I1060" s="396">
        <f>G1060-D1060</f>
        <v>500000</v>
      </c>
      <c r="J1060" s="397">
        <f>I1060/D1060</f>
        <v>1</v>
      </c>
    </row>
    <row r="1061" s="344" customFormat="1" ht="24" customHeight="1" spans="1:10">
      <c r="A1061" s="398">
        <v>2160201</v>
      </c>
      <c r="B1061" s="399">
        <f t="shared" si="332"/>
        <v>7</v>
      </c>
      <c r="C1061" s="6" t="s">
        <v>57</v>
      </c>
      <c r="D1061" s="424"/>
      <c r="E1061" s="425"/>
      <c r="F1061" s="425"/>
      <c r="G1061" s="424"/>
      <c r="H1061" s="401"/>
      <c r="I1061" s="400"/>
      <c r="J1061" s="401"/>
    </row>
    <row r="1062" s="344" customFormat="1" ht="24" customHeight="1" spans="1:10">
      <c r="A1062" s="398">
        <v>2160202</v>
      </c>
      <c r="B1062" s="399">
        <f t="shared" si="332"/>
        <v>7</v>
      </c>
      <c r="C1062" s="6" t="s">
        <v>58</v>
      </c>
      <c r="D1062" s="424"/>
      <c r="E1062" s="425"/>
      <c r="F1062" s="425"/>
      <c r="G1062" s="424"/>
      <c r="H1062" s="401"/>
      <c r="I1062" s="400"/>
      <c r="J1062" s="401"/>
    </row>
    <row r="1063" s="344" customFormat="1" ht="24" customHeight="1" spans="1:10">
      <c r="A1063" s="398">
        <v>2160203</v>
      </c>
      <c r="B1063" s="399">
        <f t="shared" si="332"/>
        <v>7</v>
      </c>
      <c r="C1063" s="6" t="s">
        <v>59</v>
      </c>
      <c r="D1063" s="424"/>
      <c r="E1063" s="425"/>
      <c r="F1063" s="425"/>
      <c r="G1063" s="424"/>
      <c r="H1063" s="401"/>
      <c r="I1063" s="400"/>
      <c r="J1063" s="401"/>
    </row>
    <row r="1064" s="344" customFormat="1" ht="24" customHeight="1" spans="1:10">
      <c r="A1064" s="398">
        <v>2160216</v>
      </c>
      <c r="B1064" s="399">
        <f t="shared" si="332"/>
        <v>7</v>
      </c>
      <c r="C1064" s="6" t="s">
        <v>879</v>
      </c>
      <c r="D1064" s="424"/>
      <c r="E1064" s="425"/>
      <c r="F1064" s="425"/>
      <c r="G1064" s="424"/>
      <c r="H1064" s="401"/>
      <c r="I1064" s="400"/>
      <c r="J1064" s="401"/>
    </row>
    <row r="1065" s="344" customFormat="1" ht="24" customHeight="1" spans="1:10">
      <c r="A1065" s="398">
        <v>2160217</v>
      </c>
      <c r="B1065" s="399">
        <f t="shared" si="332"/>
        <v>7</v>
      </c>
      <c r="C1065" s="6" t="s">
        <v>880</v>
      </c>
      <c r="D1065" s="424"/>
      <c r="E1065" s="425"/>
      <c r="F1065" s="425"/>
      <c r="G1065" s="424"/>
      <c r="H1065" s="401"/>
      <c r="I1065" s="400"/>
      <c r="J1065" s="401"/>
    </row>
    <row r="1066" s="344" customFormat="1" ht="24" customHeight="1" spans="1:10">
      <c r="A1066" s="398">
        <v>2160218</v>
      </c>
      <c r="B1066" s="399">
        <f t="shared" si="332"/>
        <v>7</v>
      </c>
      <c r="C1066" s="6" t="s">
        <v>881</v>
      </c>
      <c r="D1066" s="424"/>
      <c r="E1066" s="425"/>
      <c r="F1066" s="425"/>
      <c r="G1066" s="424"/>
      <c r="H1066" s="401"/>
      <c r="I1066" s="400"/>
      <c r="J1066" s="401"/>
    </row>
    <row r="1067" s="344" customFormat="1" ht="24" customHeight="1" spans="1:10">
      <c r="A1067" s="398">
        <v>2160219</v>
      </c>
      <c r="B1067" s="399">
        <f t="shared" si="332"/>
        <v>7</v>
      </c>
      <c r="C1067" s="6" t="s">
        <v>882</v>
      </c>
      <c r="D1067" s="424"/>
      <c r="E1067" s="425"/>
      <c r="F1067" s="425"/>
      <c r="G1067" s="424"/>
      <c r="H1067" s="401"/>
      <c r="I1067" s="400"/>
      <c r="J1067" s="401"/>
    </row>
    <row r="1068" s="344" customFormat="1" ht="24" customHeight="1" spans="1:10">
      <c r="A1068" s="398">
        <v>2160250</v>
      </c>
      <c r="B1068" s="399">
        <f t="shared" si="332"/>
        <v>7</v>
      </c>
      <c r="C1068" s="6" t="s">
        <v>66</v>
      </c>
      <c r="D1068" s="424"/>
      <c r="E1068" s="425"/>
      <c r="F1068" s="425"/>
      <c r="G1068" s="424"/>
      <c r="H1068" s="401"/>
      <c r="I1068" s="400"/>
      <c r="J1068" s="401"/>
    </row>
    <row r="1069" s="344" customFormat="1" ht="24" customHeight="1" spans="1:10">
      <c r="A1069" s="398">
        <v>2160299</v>
      </c>
      <c r="B1069" s="399">
        <f t="shared" si="332"/>
        <v>7</v>
      </c>
      <c r="C1069" s="6" t="s">
        <v>883</v>
      </c>
      <c r="D1069" s="400">
        <v>500000</v>
      </c>
      <c r="E1069" s="400">
        <v>1000000</v>
      </c>
      <c r="F1069" s="400">
        <v>1000000</v>
      </c>
      <c r="G1069" s="400">
        <v>1000000</v>
      </c>
      <c r="H1069" s="401">
        <f t="shared" ref="H1069:H1071" si="336">G1069/F1069</f>
        <v>1</v>
      </c>
      <c r="I1069" s="400">
        <f t="shared" ref="I1069:I1071" si="337">G1069-D1069</f>
        <v>500000</v>
      </c>
      <c r="J1069" s="401">
        <f t="shared" ref="J1069:J1071" si="338">I1069/D1069</f>
        <v>1</v>
      </c>
    </row>
    <row r="1070" s="344" customFormat="1" ht="24" customHeight="1" spans="1:10">
      <c r="A1070" s="393">
        <v>21606</v>
      </c>
      <c r="B1070" s="394">
        <f t="shared" si="332"/>
        <v>5</v>
      </c>
      <c r="C1070" s="395" t="s">
        <v>884</v>
      </c>
      <c r="D1070" s="426"/>
      <c r="E1070" s="427">
        <f t="shared" ref="E1070:G1070" si="339">SUM(E1071:E1075)</f>
        <v>0</v>
      </c>
      <c r="F1070" s="427">
        <f t="shared" si="339"/>
        <v>3636000</v>
      </c>
      <c r="G1070" s="427">
        <f t="shared" si="339"/>
        <v>3636000</v>
      </c>
      <c r="H1070" s="397">
        <f t="shared" si="336"/>
        <v>1</v>
      </c>
      <c r="I1070" s="396">
        <f t="shared" si="337"/>
        <v>3636000</v>
      </c>
      <c r="J1070" s="397" t="e">
        <f t="shared" si="338"/>
        <v>#DIV/0!</v>
      </c>
    </row>
    <row r="1071" s="344" customFormat="1" ht="24" customHeight="1" spans="1:10">
      <c r="A1071" s="398">
        <v>2160601</v>
      </c>
      <c r="B1071" s="399">
        <f t="shared" si="332"/>
        <v>7</v>
      </c>
      <c r="C1071" s="6" t="s">
        <v>57</v>
      </c>
      <c r="D1071" s="424"/>
      <c r="E1071" s="425">
        <v>0</v>
      </c>
      <c r="F1071" s="425">
        <v>3636000</v>
      </c>
      <c r="G1071" s="424">
        <v>3636000</v>
      </c>
      <c r="H1071" s="401">
        <f t="shared" si="336"/>
        <v>1</v>
      </c>
      <c r="I1071" s="400">
        <f t="shared" si="337"/>
        <v>3636000</v>
      </c>
      <c r="J1071" s="401" t="e">
        <f t="shared" si="338"/>
        <v>#DIV/0!</v>
      </c>
    </row>
    <row r="1072" s="344" customFormat="1" ht="24" customHeight="1" spans="1:10">
      <c r="A1072" s="398">
        <v>2160602</v>
      </c>
      <c r="B1072" s="399">
        <f t="shared" si="332"/>
        <v>7</v>
      </c>
      <c r="C1072" s="6" t="s">
        <v>58</v>
      </c>
      <c r="D1072" s="424"/>
      <c r="E1072" s="425"/>
      <c r="F1072" s="425"/>
      <c r="G1072" s="424"/>
      <c r="H1072" s="401"/>
      <c r="I1072" s="400"/>
      <c r="J1072" s="401"/>
    </row>
    <row r="1073" s="344" customFormat="1" ht="24" customHeight="1" spans="1:10">
      <c r="A1073" s="398">
        <v>2160603</v>
      </c>
      <c r="B1073" s="399">
        <f t="shared" si="332"/>
        <v>7</v>
      </c>
      <c r="C1073" s="6" t="s">
        <v>59</v>
      </c>
      <c r="D1073" s="424"/>
      <c r="E1073" s="425"/>
      <c r="F1073" s="425"/>
      <c r="G1073" s="424"/>
      <c r="H1073" s="401"/>
      <c r="I1073" s="400"/>
      <c r="J1073" s="401"/>
    </row>
    <row r="1074" s="344" customFormat="1" ht="24" customHeight="1" spans="1:10">
      <c r="A1074" s="398">
        <v>2160607</v>
      </c>
      <c r="B1074" s="399">
        <f t="shared" si="332"/>
        <v>7</v>
      </c>
      <c r="C1074" s="6" t="s">
        <v>885</v>
      </c>
      <c r="D1074" s="424"/>
      <c r="E1074" s="425"/>
      <c r="F1074" s="425"/>
      <c r="G1074" s="424"/>
      <c r="H1074" s="401"/>
      <c r="I1074" s="400"/>
      <c r="J1074" s="401"/>
    </row>
    <row r="1075" s="344" customFormat="1" ht="24" customHeight="1" spans="1:10">
      <c r="A1075" s="398">
        <v>2160699</v>
      </c>
      <c r="B1075" s="399">
        <f t="shared" si="332"/>
        <v>7</v>
      </c>
      <c r="C1075" s="6" t="s">
        <v>886</v>
      </c>
      <c r="D1075" s="424"/>
      <c r="E1075" s="425"/>
      <c r="F1075" s="425"/>
      <c r="G1075" s="424"/>
      <c r="H1075" s="401"/>
      <c r="I1075" s="400"/>
      <c r="J1075" s="401"/>
    </row>
    <row r="1076" s="344" customFormat="1" ht="24" customHeight="1" spans="1:10">
      <c r="A1076" s="393">
        <v>21699</v>
      </c>
      <c r="B1076" s="394">
        <f t="shared" si="332"/>
        <v>5</v>
      </c>
      <c r="C1076" s="395" t="s">
        <v>887</v>
      </c>
      <c r="D1076" s="426"/>
      <c r="E1076" s="427"/>
      <c r="F1076" s="427"/>
      <c r="G1076" s="426"/>
      <c r="H1076" s="397"/>
      <c r="I1076" s="396"/>
      <c r="J1076" s="397"/>
    </row>
    <row r="1077" s="344" customFormat="1" ht="24" customHeight="1" spans="1:10">
      <c r="A1077" s="398">
        <v>2169901</v>
      </c>
      <c r="B1077" s="399">
        <f t="shared" si="332"/>
        <v>7</v>
      </c>
      <c r="C1077" s="6" t="s">
        <v>888</v>
      </c>
      <c r="D1077" s="424"/>
      <c r="E1077" s="425"/>
      <c r="F1077" s="425"/>
      <c r="G1077" s="424"/>
      <c r="H1077" s="401"/>
      <c r="I1077" s="400"/>
      <c r="J1077" s="401"/>
    </row>
    <row r="1078" s="344" customFormat="1" ht="24" customHeight="1" spans="1:10">
      <c r="A1078" s="398">
        <v>2169999</v>
      </c>
      <c r="B1078" s="399">
        <f t="shared" si="332"/>
        <v>7</v>
      </c>
      <c r="C1078" s="6" t="s">
        <v>889</v>
      </c>
      <c r="D1078" s="424"/>
      <c r="E1078" s="425"/>
      <c r="F1078" s="425"/>
      <c r="G1078" s="424"/>
      <c r="H1078" s="401"/>
      <c r="I1078" s="400"/>
      <c r="J1078" s="401"/>
    </row>
    <row r="1079" s="344" customFormat="1" ht="24" customHeight="1" spans="1:10">
      <c r="A1079" s="387">
        <v>217</v>
      </c>
      <c r="B1079" s="388">
        <f t="shared" si="332"/>
        <v>3</v>
      </c>
      <c r="C1079" s="420" t="s">
        <v>890</v>
      </c>
      <c r="D1079" s="421">
        <f t="shared" ref="D1079:G1079" si="340">D1080+D1087+D1097+D1103+D1106</f>
        <v>42787861.19</v>
      </c>
      <c r="E1079" s="421">
        <f t="shared" si="340"/>
        <v>39473358.13</v>
      </c>
      <c r="F1079" s="421">
        <f t="shared" si="340"/>
        <v>56137093</v>
      </c>
      <c r="G1079" s="421">
        <f t="shared" si="340"/>
        <v>36427645.04</v>
      </c>
      <c r="H1079" s="392">
        <f>G1079/F1079</f>
        <v>0.648905083845364</v>
      </c>
      <c r="I1079" s="421">
        <f>G1079-D1079</f>
        <v>-6360216.15</v>
      </c>
      <c r="J1079" s="392">
        <f>I1079/D1079</f>
        <v>-0.148645339428334</v>
      </c>
    </row>
    <row r="1080" s="344" customFormat="1" ht="24" customHeight="1" spans="1:10">
      <c r="A1080" s="393">
        <v>21701</v>
      </c>
      <c r="B1080" s="394">
        <f t="shared" si="332"/>
        <v>5</v>
      </c>
      <c r="C1080" s="395" t="s">
        <v>891</v>
      </c>
      <c r="D1080" s="426"/>
      <c r="E1080" s="427"/>
      <c r="F1080" s="427"/>
      <c r="G1080" s="426"/>
      <c r="H1080" s="397"/>
      <c r="I1080" s="426"/>
      <c r="J1080" s="397"/>
    </row>
    <row r="1081" s="344" customFormat="1" ht="24" customHeight="1" spans="1:10">
      <c r="A1081" s="398">
        <v>2170101</v>
      </c>
      <c r="B1081" s="399">
        <f t="shared" si="332"/>
        <v>7</v>
      </c>
      <c r="C1081" s="6" t="s">
        <v>57</v>
      </c>
      <c r="D1081" s="424"/>
      <c r="E1081" s="425"/>
      <c r="F1081" s="425"/>
      <c r="G1081" s="424"/>
      <c r="H1081" s="401"/>
      <c r="I1081" s="424"/>
      <c r="J1081" s="401"/>
    </row>
    <row r="1082" s="344" customFormat="1" ht="24" customHeight="1" spans="1:10">
      <c r="A1082" s="398">
        <v>2170102</v>
      </c>
      <c r="B1082" s="399">
        <f t="shared" si="332"/>
        <v>7</v>
      </c>
      <c r="C1082" s="6" t="s">
        <v>58</v>
      </c>
      <c r="D1082" s="424"/>
      <c r="E1082" s="425"/>
      <c r="F1082" s="425"/>
      <c r="G1082" s="424"/>
      <c r="H1082" s="401"/>
      <c r="I1082" s="424"/>
      <c r="J1082" s="401"/>
    </row>
    <row r="1083" s="344" customFormat="1" ht="24" customHeight="1" spans="1:10">
      <c r="A1083" s="398">
        <v>2170103</v>
      </c>
      <c r="B1083" s="399">
        <f t="shared" si="332"/>
        <v>7</v>
      </c>
      <c r="C1083" s="6" t="s">
        <v>59</v>
      </c>
      <c r="D1083" s="424"/>
      <c r="E1083" s="425"/>
      <c r="F1083" s="425"/>
      <c r="G1083" s="424"/>
      <c r="H1083" s="401"/>
      <c r="I1083" s="424"/>
      <c r="J1083" s="401"/>
    </row>
    <row r="1084" s="344" customFormat="1" ht="24" customHeight="1" spans="1:10">
      <c r="A1084" s="398">
        <v>2170104</v>
      </c>
      <c r="B1084" s="399">
        <f t="shared" si="332"/>
        <v>7</v>
      </c>
      <c r="C1084" s="6" t="s">
        <v>892</v>
      </c>
      <c r="D1084" s="424"/>
      <c r="E1084" s="425"/>
      <c r="F1084" s="425"/>
      <c r="G1084" s="424"/>
      <c r="H1084" s="401"/>
      <c r="I1084" s="424"/>
      <c r="J1084" s="401"/>
    </row>
    <row r="1085" s="344" customFormat="1" ht="24" customHeight="1" spans="1:10">
      <c r="A1085" s="398">
        <v>2170150</v>
      </c>
      <c r="B1085" s="399">
        <f t="shared" si="332"/>
        <v>7</v>
      </c>
      <c r="C1085" s="6" t="s">
        <v>66</v>
      </c>
      <c r="D1085" s="424"/>
      <c r="E1085" s="425"/>
      <c r="F1085" s="425"/>
      <c r="G1085" s="424"/>
      <c r="H1085" s="401"/>
      <c r="I1085" s="424"/>
      <c r="J1085" s="401"/>
    </row>
    <row r="1086" s="344" customFormat="1" ht="24" customHeight="1" spans="1:10">
      <c r="A1086" s="398">
        <v>2170199</v>
      </c>
      <c r="B1086" s="399">
        <f t="shared" si="332"/>
        <v>7</v>
      </c>
      <c r="C1086" s="6" t="s">
        <v>893</v>
      </c>
      <c r="D1086" s="424"/>
      <c r="E1086" s="425"/>
      <c r="F1086" s="425"/>
      <c r="G1086" s="424"/>
      <c r="H1086" s="401"/>
      <c r="I1086" s="424"/>
      <c r="J1086" s="401"/>
    </row>
    <row r="1087" s="344" customFormat="1" ht="24" customHeight="1" spans="1:10">
      <c r="A1087" s="393">
        <v>21702</v>
      </c>
      <c r="B1087" s="394">
        <f t="shared" si="332"/>
        <v>5</v>
      </c>
      <c r="C1087" s="395" t="s">
        <v>894</v>
      </c>
      <c r="D1087" s="426"/>
      <c r="E1087" s="427"/>
      <c r="F1087" s="427"/>
      <c r="G1087" s="426"/>
      <c r="H1087" s="397"/>
      <c r="I1087" s="426"/>
      <c r="J1087" s="397"/>
    </row>
    <row r="1088" s="344" customFormat="1" ht="24" customHeight="1" spans="1:10">
      <c r="A1088" s="398">
        <v>2170201</v>
      </c>
      <c r="B1088" s="399">
        <f t="shared" si="332"/>
        <v>7</v>
      </c>
      <c r="C1088" s="6" t="s">
        <v>895</v>
      </c>
      <c r="D1088" s="424"/>
      <c r="E1088" s="425"/>
      <c r="F1088" s="425"/>
      <c r="G1088" s="424"/>
      <c r="H1088" s="401"/>
      <c r="I1088" s="424"/>
      <c r="J1088" s="401"/>
    </row>
    <row r="1089" s="344" customFormat="1" ht="24" customHeight="1" spans="1:10">
      <c r="A1089" s="398">
        <v>2170202</v>
      </c>
      <c r="B1089" s="399">
        <f t="shared" si="332"/>
        <v>7</v>
      </c>
      <c r="C1089" s="6" t="s">
        <v>896</v>
      </c>
      <c r="D1089" s="424"/>
      <c r="E1089" s="425"/>
      <c r="F1089" s="425"/>
      <c r="G1089" s="424"/>
      <c r="H1089" s="401"/>
      <c r="I1089" s="424"/>
      <c r="J1089" s="401"/>
    </row>
    <row r="1090" s="344" customFormat="1" ht="24" customHeight="1" spans="1:10">
      <c r="A1090" s="398">
        <v>2170203</v>
      </c>
      <c r="B1090" s="399">
        <f t="shared" si="332"/>
        <v>7</v>
      </c>
      <c r="C1090" s="6" t="s">
        <v>897</v>
      </c>
      <c r="D1090" s="424"/>
      <c r="E1090" s="425"/>
      <c r="F1090" s="425"/>
      <c r="G1090" s="424"/>
      <c r="H1090" s="401"/>
      <c r="I1090" s="424"/>
      <c r="J1090" s="401"/>
    </row>
    <row r="1091" s="344" customFormat="1" ht="24" customHeight="1" spans="1:10">
      <c r="A1091" s="398">
        <v>2170204</v>
      </c>
      <c r="B1091" s="399">
        <f t="shared" si="332"/>
        <v>7</v>
      </c>
      <c r="C1091" s="6" t="s">
        <v>898</v>
      </c>
      <c r="D1091" s="424"/>
      <c r="E1091" s="425"/>
      <c r="F1091" s="425"/>
      <c r="G1091" s="424"/>
      <c r="H1091" s="401"/>
      <c r="I1091" s="424"/>
      <c r="J1091" s="401"/>
    </row>
    <row r="1092" s="344" customFormat="1" ht="24" customHeight="1" spans="1:10">
      <c r="A1092" s="398">
        <v>2170205</v>
      </c>
      <c r="B1092" s="399">
        <f t="shared" si="332"/>
        <v>7</v>
      </c>
      <c r="C1092" s="6" t="s">
        <v>899</v>
      </c>
      <c r="D1092" s="424"/>
      <c r="E1092" s="425"/>
      <c r="F1092" s="425"/>
      <c r="G1092" s="424"/>
      <c r="H1092" s="401"/>
      <c r="I1092" s="424"/>
      <c r="J1092" s="401"/>
    </row>
    <row r="1093" s="344" customFormat="1" ht="24" customHeight="1" spans="1:10">
      <c r="A1093" s="398">
        <v>2170206</v>
      </c>
      <c r="B1093" s="399">
        <f t="shared" si="332"/>
        <v>7</v>
      </c>
      <c r="C1093" s="6" t="s">
        <v>900</v>
      </c>
      <c r="D1093" s="424"/>
      <c r="E1093" s="425"/>
      <c r="F1093" s="425"/>
      <c r="G1093" s="424"/>
      <c r="H1093" s="401"/>
      <c r="I1093" s="424"/>
      <c r="J1093" s="401"/>
    </row>
    <row r="1094" s="344" customFormat="1" ht="24" customHeight="1" spans="1:10">
      <c r="A1094" s="398">
        <v>2170207</v>
      </c>
      <c r="B1094" s="399">
        <f t="shared" si="332"/>
        <v>7</v>
      </c>
      <c r="C1094" s="6" t="s">
        <v>901</v>
      </c>
      <c r="D1094" s="424"/>
      <c r="E1094" s="425"/>
      <c r="F1094" s="425"/>
      <c r="G1094" s="424"/>
      <c r="H1094" s="401"/>
      <c r="I1094" s="424"/>
      <c r="J1094" s="401"/>
    </row>
    <row r="1095" s="344" customFormat="1" ht="24" customHeight="1" spans="1:10">
      <c r="A1095" s="398">
        <v>2170208</v>
      </c>
      <c r="B1095" s="399">
        <f t="shared" si="332"/>
        <v>7</v>
      </c>
      <c r="C1095" s="6" t="s">
        <v>902</v>
      </c>
      <c r="D1095" s="424"/>
      <c r="E1095" s="425"/>
      <c r="F1095" s="425"/>
      <c r="G1095" s="424"/>
      <c r="H1095" s="401"/>
      <c r="I1095" s="424"/>
      <c r="J1095" s="401"/>
    </row>
    <row r="1096" s="344" customFormat="1" ht="24" customHeight="1" spans="1:10">
      <c r="A1096" s="398">
        <v>2170299</v>
      </c>
      <c r="B1096" s="399">
        <f t="shared" ref="B1096:B1159" si="341">LEN(A1096)</f>
        <v>7</v>
      </c>
      <c r="C1096" s="6" t="s">
        <v>903</v>
      </c>
      <c r="D1096" s="424"/>
      <c r="E1096" s="425"/>
      <c r="F1096" s="425"/>
      <c r="G1096" s="424"/>
      <c r="H1096" s="401"/>
      <c r="I1096" s="424"/>
      <c r="J1096" s="401"/>
    </row>
    <row r="1097" s="344" customFormat="1" ht="24" customHeight="1" spans="1:10">
      <c r="A1097" s="393">
        <v>21703</v>
      </c>
      <c r="B1097" s="394">
        <f t="shared" si="341"/>
        <v>5</v>
      </c>
      <c r="C1097" s="395" t="s">
        <v>904</v>
      </c>
      <c r="D1097" s="396">
        <f t="shared" ref="D1097:G1097" si="342">SUM(D1098:D1102)</f>
        <v>42787861.19</v>
      </c>
      <c r="E1097" s="396">
        <f t="shared" si="342"/>
        <v>39473358.13</v>
      </c>
      <c r="F1097" s="396">
        <f t="shared" si="342"/>
        <v>56137093</v>
      </c>
      <c r="G1097" s="396">
        <f t="shared" si="342"/>
        <v>36427645.04</v>
      </c>
      <c r="H1097" s="397">
        <f>G1097/F1097</f>
        <v>0.648905083845364</v>
      </c>
      <c r="I1097" s="396">
        <f>G1097-D1097</f>
        <v>-6360216.15</v>
      </c>
      <c r="J1097" s="397">
        <f>I1097/D1097</f>
        <v>-0.148645339428334</v>
      </c>
    </row>
    <row r="1098" s="344" customFormat="1" ht="24" customHeight="1" spans="1:10">
      <c r="A1098" s="398">
        <v>2170301</v>
      </c>
      <c r="B1098" s="399">
        <f t="shared" si="341"/>
        <v>7</v>
      </c>
      <c r="C1098" s="6" t="s">
        <v>905</v>
      </c>
      <c r="D1098" s="424"/>
      <c r="E1098" s="425"/>
      <c r="F1098" s="425"/>
      <c r="G1098" s="424"/>
      <c r="H1098" s="401"/>
      <c r="I1098" s="424"/>
      <c r="J1098" s="401"/>
    </row>
    <row r="1099" s="344" customFormat="1" ht="24" customHeight="1" spans="1:10">
      <c r="A1099" s="398">
        <v>2170302</v>
      </c>
      <c r="B1099" s="399">
        <f t="shared" si="341"/>
        <v>7</v>
      </c>
      <c r="C1099" s="6" t="s">
        <v>906</v>
      </c>
      <c r="D1099" s="400">
        <v>42787861.19</v>
      </c>
      <c r="E1099" s="400">
        <v>39473358.13</v>
      </c>
      <c r="F1099" s="400">
        <v>56137093</v>
      </c>
      <c r="G1099" s="400">
        <v>36427645.04</v>
      </c>
      <c r="H1099" s="401">
        <f>G1099/F1099</f>
        <v>0.648905083845364</v>
      </c>
      <c r="I1099" s="400">
        <f>G1099-D1099</f>
        <v>-6360216.15</v>
      </c>
      <c r="J1099" s="401">
        <f>I1099/D1099</f>
        <v>-0.148645339428334</v>
      </c>
    </row>
    <row r="1100" s="344" customFormat="1" ht="24" customHeight="1" spans="1:10">
      <c r="A1100" s="398">
        <v>2170303</v>
      </c>
      <c r="B1100" s="399">
        <f t="shared" si="341"/>
        <v>7</v>
      </c>
      <c r="C1100" s="6" t="s">
        <v>907</v>
      </c>
      <c r="D1100" s="424"/>
      <c r="E1100" s="425"/>
      <c r="F1100" s="425"/>
      <c r="G1100" s="424"/>
      <c r="H1100" s="401"/>
      <c r="I1100" s="424"/>
      <c r="J1100" s="401"/>
    </row>
    <row r="1101" s="344" customFormat="1" ht="24" customHeight="1" spans="1:10">
      <c r="A1101" s="398">
        <v>2170304</v>
      </c>
      <c r="B1101" s="399">
        <f t="shared" si="341"/>
        <v>7</v>
      </c>
      <c r="C1101" s="6" t="s">
        <v>908</v>
      </c>
      <c r="D1101" s="424"/>
      <c r="E1101" s="425"/>
      <c r="F1101" s="425"/>
      <c r="G1101" s="424"/>
      <c r="H1101" s="401"/>
      <c r="I1101" s="424"/>
      <c r="J1101" s="401"/>
    </row>
    <row r="1102" s="344" customFormat="1" ht="24" customHeight="1" spans="1:10">
      <c r="A1102" s="398">
        <v>2170399</v>
      </c>
      <c r="B1102" s="399">
        <f t="shared" si="341"/>
        <v>7</v>
      </c>
      <c r="C1102" s="6" t="s">
        <v>909</v>
      </c>
      <c r="D1102" s="424"/>
      <c r="E1102" s="425"/>
      <c r="F1102" s="425"/>
      <c r="G1102" s="424"/>
      <c r="H1102" s="401"/>
      <c r="I1102" s="424"/>
      <c r="J1102" s="401"/>
    </row>
    <row r="1103" s="344" customFormat="1" ht="24" customHeight="1" spans="1:10">
      <c r="A1103" s="393">
        <v>21704</v>
      </c>
      <c r="B1103" s="394">
        <f t="shared" si="341"/>
        <v>5</v>
      </c>
      <c r="C1103" s="395" t="s">
        <v>910</v>
      </c>
      <c r="D1103" s="426"/>
      <c r="E1103" s="427"/>
      <c r="F1103" s="427"/>
      <c r="G1103" s="426"/>
      <c r="H1103" s="397"/>
      <c r="I1103" s="426"/>
      <c r="J1103" s="397"/>
    </row>
    <row r="1104" s="344" customFormat="1" ht="24" customHeight="1" spans="1:10">
      <c r="A1104" s="398">
        <v>2170401</v>
      </c>
      <c r="B1104" s="399">
        <f t="shared" si="341"/>
        <v>7</v>
      </c>
      <c r="C1104" s="6" t="s">
        <v>911</v>
      </c>
      <c r="D1104" s="424"/>
      <c r="E1104" s="425"/>
      <c r="F1104" s="425"/>
      <c r="G1104" s="424"/>
      <c r="H1104" s="401"/>
      <c r="I1104" s="424"/>
      <c r="J1104" s="401"/>
    </row>
    <row r="1105" s="344" customFormat="1" ht="24" customHeight="1" spans="1:10">
      <c r="A1105" s="398">
        <v>2170499</v>
      </c>
      <c r="B1105" s="399">
        <f t="shared" si="341"/>
        <v>7</v>
      </c>
      <c r="C1105" s="6" t="s">
        <v>912</v>
      </c>
      <c r="D1105" s="424"/>
      <c r="E1105" s="425"/>
      <c r="F1105" s="425"/>
      <c r="G1105" s="424"/>
      <c r="H1105" s="401"/>
      <c r="I1105" s="424"/>
      <c r="J1105" s="401"/>
    </row>
    <row r="1106" s="344" customFormat="1" ht="24" customHeight="1" spans="1:10">
      <c r="A1106" s="393">
        <v>21799</v>
      </c>
      <c r="B1106" s="394">
        <f t="shared" si="341"/>
        <v>5</v>
      </c>
      <c r="C1106" s="395" t="s">
        <v>913</v>
      </c>
      <c r="D1106" s="426"/>
      <c r="E1106" s="427"/>
      <c r="F1106" s="427"/>
      <c r="G1106" s="426"/>
      <c r="H1106" s="397"/>
      <c r="I1106" s="426"/>
      <c r="J1106" s="397"/>
    </row>
    <row r="1107" s="344" customFormat="1" ht="24" customHeight="1" spans="1:10">
      <c r="A1107" s="398">
        <v>2179902</v>
      </c>
      <c r="B1107" s="399">
        <f t="shared" si="341"/>
        <v>7</v>
      </c>
      <c r="C1107" s="6" t="s">
        <v>914</v>
      </c>
      <c r="D1107" s="424"/>
      <c r="E1107" s="425"/>
      <c r="F1107" s="425"/>
      <c r="G1107" s="424"/>
      <c r="H1107" s="401"/>
      <c r="I1107" s="424"/>
      <c r="J1107" s="401"/>
    </row>
    <row r="1108" s="344" customFormat="1" ht="24" customHeight="1" spans="1:10">
      <c r="A1108" s="398">
        <v>2179999</v>
      </c>
      <c r="B1108" s="399">
        <f t="shared" si="341"/>
        <v>7</v>
      </c>
      <c r="C1108" s="6" t="s">
        <v>915</v>
      </c>
      <c r="D1108" s="424"/>
      <c r="E1108" s="425"/>
      <c r="F1108" s="425"/>
      <c r="G1108" s="424"/>
      <c r="H1108" s="401"/>
      <c r="I1108" s="424"/>
      <c r="J1108" s="401"/>
    </row>
    <row r="1109" s="344" customFormat="1" ht="24" customHeight="1" spans="1:10">
      <c r="A1109" s="387">
        <v>219</v>
      </c>
      <c r="B1109" s="388">
        <f t="shared" si="341"/>
        <v>3</v>
      </c>
      <c r="C1109" s="420" t="s">
        <v>916</v>
      </c>
      <c r="D1109" s="428"/>
      <c r="E1109" s="429"/>
      <c r="F1109" s="429"/>
      <c r="G1109" s="430"/>
      <c r="H1109" s="392"/>
      <c r="I1109" s="430"/>
      <c r="J1109" s="392"/>
    </row>
    <row r="1110" s="344" customFormat="1" ht="24" customHeight="1" spans="1:10">
      <c r="A1110" s="393">
        <v>21901</v>
      </c>
      <c r="B1110" s="394">
        <f t="shared" si="341"/>
        <v>5</v>
      </c>
      <c r="C1110" s="395" t="s">
        <v>917</v>
      </c>
      <c r="D1110" s="426"/>
      <c r="E1110" s="427"/>
      <c r="F1110" s="427"/>
      <c r="G1110" s="426"/>
      <c r="H1110" s="397"/>
      <c r="I1110" s="426"/>
      <c r="J1110" s="397"/>
    </row>
    <row r="1111" s="344" customFormat="1" ht="24" customHeight="1" spans="1:10">
      <c r="A1111" s="393">
        <v>21902</v>
      </c>
      <c r="B1111" s="394">
        <f t="shared" si="341"/>
        <v>5</v>
      </c>
      <c r="C1111" s="395" t="s">
        <v>918</v>
      </c>
      <c r="D1111" s="426"/>
      <c r="E1111" s="427"/>
      <c r="F1111" s="427"/>
      <c r="G1111" s="426"/>
      <c r="H1111" s="397"/>
      <c r="I1111" s="426"/>
      <c r="J1111" s="397"/>
    </row>
    <row r="1112" s="344" customFormat="1" ht="24" customHeight="1" spans="1:10">
      <c r="A1112" s="393">
        <v>21903</v>
      </c>
      <c r="B1112" s="394">
        <f t="shared" si="341"/>
        <v>5</v>
      </c>
      <c r="C1112" s="395" t="s">
        <v>919</v>
      </c>
      <c r="D1112" s="426"/>
      <c r="E1112" s="427"/>
      <c r="F1112" s="427"/>
      <c r="G1112" s="426"/>
      <c r="H1112" s="397"/>
      <c r="I1112" s="426"/>
      <c r="J1112" s="397"/>
    </row>
    <row r="1113" s="344" customFormat="1" ht="24" customHeight="1" spans="1:10">
      <c r="A1113" s="393">
        <v>21904</v>
      </c>
      <c r="B1113" s="394">
        <f t="shared" si="341"/>
        <v>5</v>
      </c>
      <c r="C1113" s="395" t="s">
        <v>920</v>
      </c>
      <c r="D1113" s="426"/>
      <c r="E1113" s="427"/>
      <c r="F1113" s="427"/>
      <c r="G1113" s="426"/>
      <c r="H1113" s="397"/>
      <c r="I1113" s="426"/>
      <c r="J1113" s="397"/>
    </row>
    <row r="1114" s="344" customFormat="1" ht="24" customHeight="1" spans="1:10">
      <c r="A1114" s="393">
        <v>21905</v>
      </c>
      <c r="B1114" s="394">
        <f t="shared" si="341"/>
        <v>5</v>
      </c>
      <c r="C1114" s="395" t="s">
        <v>921</v>
      </c>
      <c r="D1114" s="426"/>
      <c r="E1114" s="427"/>
      <c r="F1114" s="427"/>
      <c r="G1114" s="426"/>
      <c r="H1114" s="397"/>
      <c r="I1114" s="426"/>
      <c r="J1114" s="397"/>
    </row>
    <row r="1115" s="344" customFormat="1" ht="24" customHeight="1" spans="1:10">
      <c r="A1115" s="393">
        <v>21906</v>
      </c>
      <c r="B1115" s="394">
        <f t="shared" si="341"/>
        <v>5</v>
      </c>
      <c r="C1115" s="395" t="s">
        <v>696</v>
      </c>
      <c r="D1115" s="426"/>
      <c r="E1115" s="427"/>
      <c r="F1115" s="427"/>
      <c r="G1115" s="426"/>
      <c r="H1115" s="397"/>
      <c r="I1115" s="426"/>
      <c r="J1115" s="397"/>
    </row>
    <row r="1116" s="344" customFormat="1" ht="24" customHeight="1" spans="1:10">
      <c r="A1116" s="393">
        <v>21907</v>
      </c>
      <c r="B1116" s="394">
        <f t="shared" si="341"/>
        <v>5</v>
      </c>
      <c r="C1116" s="395" t="s">
        <v>922</v>
      </c>
      <c r="D1116" s="426"/>
      <c r="E1116" s="427"/>
      <c r="F1116" s="427"/>
      <c r="G1116" s="426"/>
      <c r="H1116" s="397"/>
      <c r="I1116" s="426"/>
      <c r="J1116" s="397"/>
    </row>
    <row r="1117" s="344" customFormat="1" ht="24" customHeight="1" spans="1:10">
      <c r="A1117" s="393">
        <v>21908</v>
      </c>
      <c r="B1117" s="394">
        <f t="shared" si="341"/>
        <v>5</v>
      </c>
      <c r="C1117" s="395" t="s">
        <v>923</v>
      </c>
      <c r="D1117" s="426"/>
      <c r="E1117" s="427"/>
      <c r="F1117" s="427"/>
      <c r="G1117" s="426"/>
      <c r="H1117" s="397"/>
      <c r="I1117" s="426"/>
      <c r="J1117" s="397"/>
    </row>
    <row r="1118" s="344" customFormat="1" ht="24" customHeight="1" spans="1:10">
      <c r="A1118" s="393">
        <v>21999</v>
      </c>
      <c r="B1118" s="394">
        <f t="shared" si="341"/>
        <v>5</v>
      </c>
      <c r="C1118" s="395" t="s">
        <v>924</v>
      </c>
      <c r="D1118" s="426"/>
      <c r="E1118" s="427"/>
      <c r="F1118" s="427"/>
      <c r="G1118" s="426"/>
      <c r="H1118" s="397"/>
      <c r="I1118" s="426"/>
      <c r="J1118" s="397"/>
    </row>
    <row r="1119" s="344" customFormat="1" ht="24" customHeight="1" spans="1:10">
      <c r="A1119" s="387">
        <v>220</v>
      </c>
      <c r="B1119" s="388">
        <f t="shared" si="341"/>
        <v>3</v>
      </c>
      <c r="C1119" s="420" t="s">
        <v>925</v>
      </c>
      <c r="D1119" s="421">
        <f t="shared" ref="D1119:G1119" si="343">D1120+D1147+D1162</f>
        <v>6023782.17</v>
      </c>
      <c r="E1119" s="422">
        <f t="shared" si="343"/>
        <v>1599607.24</v>
      </c>
      <c r="F1119" s="421">
        <f t="shared" si="343"/>
        <v>9295364.07</v>
      </c>
      <c r="G1119" s="421">
        <f t="shared" si="343"/>
        <v>6258407.58</v>
      </c>
      <c r="H1119" s="392">
        <f t="shared" ref="H1119:H1121" si="344">G1119/F1119</f>
        <v>0.673282674338543</v>
      </c>
      <c r="I1119" s="421">
        <f t="shared" ref="I1119:I1122" si="345">G1119-D1119</f>
        <v>234625.41</v>
      </c>
      <c r="J1119" s="392">
        <f t="shared" ref="J1119:J1122" si="346">I1119/D1119</f>
        <v>0.0389498496755901</v>
      </c>
    </row>
    <row r="1120" s="344" customFormat="1" ht="24" customHeight="1" spans="1:10">
      <c r="A1120" s="393">
        <v>22001</v>
      </c>
      <c r="B1120" s="394">
        <f t="shared" si="341"/>
        <v>5</v>
      </c>
      <c r="C1120" s="395" t="s">
        <v>926</v>
      </c>
      <c r="D1120" s="396">
        <f t="shared" ref="D1120:G1120" si="347">SUM(D1121:D1146)</f>
        <v>6023782.17</v>
      </c>
      <c r="E1120" s="396">
        <v>1599607.24</v>
      </c>
      <c r="F1120" s="396">
        <f t="shared" si="347"/>
        <v>9295364.07</v>
      </c>
      <c r="G1120" s="396">
        <f t="shared" si="347"/>
        <v>6256945.38</v>
      </c>
      <c r="H1120" s="397">
        <f t="shared" si="344"/>
        <v>0.673125370117967</v>
      </c>
      <c r="I1120" s="396">
        <f t="shared" si="345"/>
        <v>233163.21</v>
      </c>
      <c r="J1120" s="397">
        <f t="shared" si="346"/>
        <v>0.0387071118144367</v>
      </c>
    </row>
    <row r="1121" s="344" customFormat="1" ht="24" customHeight="1" spans="1:10">
      <c r="A1121" s="398">
        <v>2200101</v>
      </c>
      <c r="B1121" s="399">
        <f t="shared" si="341"/>
        <v>7</v>
      </c>
      <c r="C1121" s="6" t="s">
        <v>57</v>
      </c>
      <c r="D1121" s="400">
        <v>1424454.83</v>
      </c>
      <c r="E1121" s="400">
        <v>1468245.96</v>
      </c>
      <c r="F1121" s="400">
        <v>1535245.96</v>
      </c>
      <c r="G1121" s="400">
        <v>2165016.29</v>
      </c>
      <c r="H1121" s="401">
        <f t="shared" si="344"/>
        <v>1.41020810111756</v>
      </c>
      <c r="I1121" s="400">
        <f t="shared" si="345"/>
        <v>740561.46</v>
      </c>
      <c r="J1121" s="401">
        <f t="shared" si="346"/>
        <v>0.519891150216395</v>
      </c>
    </row>
    <row r="1122" s="344" customFormat="1" ht="24" customHeight="1" spans="1:10">
      <c r="A1122" s="398">
        <v>2200102</v>
      </c>
      <c r="B1122" s="399">
        <f t="shared" si="341"/>
        <v>7</v>
      </c>
      <c r="C1122" s="6" t="s">
        <v>58</v>
      </c>
      <c r="D1122" s="400">
        <v>56700</v>
      </c>
      <c r="E1122" s="400"/>
      <c r="F1122" s="400"/>
      <c r="G1122" s="400">
        <v>54060</v>
      </c>
      <c r="H1122" s="401"/>
      <c r="I1122" s="400">
        <f t="shared" si="345"/>
        <v>-2640</v>
      </c>
      <c r="J1122" s="401">
        <f t="shared" si="346"/>
        <v>-0.0465608465608466</v>
      </c>
    </row>
    <row r="1123" s="344" customFormat="1" ht="24" customHeight="1" spans="1:10">
      <c r="A1123" s="398">
        <v>2200103</v>
      </c>
      <c r="B1123" s="399">
        <f t="shared" si="341"/>
        <v>7</v>
      </c>
      <c r="C1123" s="6" t="s">
        <v>59</v>
      </c>
      <c r="D1123" s="400"/>
      <c r="E1123" s="400"/>
      <c r="F1123" s="400"/>
      <c r="G1123" s="400"/>
      <c r="H1123" s="401"/>
      <c r="I1123" s="400"/>
      <c r="J1123" s="401"/>
    </row>
    <row r="1124" s="344" customFormat="1" ht="24" customHeight="1" spans="1:10">
      <c r="A1124" s="398">
        <v>2200104</v>
      </c>
      <c r="B1124" s="399">
        <f t="shared" si="341"/>
        <v>7</v>
      </c>
      <c r="C1124" s="6" t="s">
        <v>927</v>
      </c>
      <c r="D1124" s="400">
        <v>199280</v>
      </c>
      <c r="E1124" s="400">
        <v>100000</v>
      </c>
      <c r="F1124" s="400">
        <v>1661656.83</v>
      </c>
      <c r="G1124" s="400">
        <v>447580</v>
      </c>
      <c r="H1124" s="401">
        <f>G1124/F1124</f>
        <v>0.269357662737137</v>
      </c>
      <c r="I1124" s="400">
        <f t="shared" ref="I1124:I1129" si="348">G1124-D1124</f>
        <v>248300</v>
      </c>
      <c r="J1124" s="401">
        <f>I1124/D1124</f>
        <v>1.2459855479727</v>
      </c>
    </row>
    <row r="1125" s="344" customFormat="1" ht="24" customHeight="1" spans="1:10">
      <c r="A1125" s="398">
        <v>2200106</v>
      </c>
      <c r="B1125" s="399">
        <f t="shared" si="341"/>
        <v>7</v>
      </c>
      <c r="C1125" s="6" t="s">
        <v>928</v>
      </c>
      <c r="D1125" s="400">
        <v>7200</v>
      </c>
      <c r="E1125" s="400"/>
      <c r="F1125" s="400">
        <v>6067100</v>
      </c>
      <c r="G1125" s="400">
        <v>2566545.2</v>
      </c>
      <c r="H1125" s="401">
        <f>G1125/F1125</f>
        <v>0.423026684907122</v>
      </c>
      <c r="I1125" s="400">
        <f t="shared" si="348"/>
        <v>2559345.2</v>
      </c>
      <c r="J1125" s="401">
        <f>I1125/D1125</f>
        <v>355.464611111111</v>
      </c>
    </row>
    <row r="1126" s="344" customFormat="1" ht="24" customHeight="1" spans="1:10">
      <c r="A1126" s="398">
        <v>2200107</v>
      </c>
      <c r="B1126" s="399">
        <f t="shared" si="341"/>
        <v>7</v>
      </c>
      <c r="C1126" s="6" t="s">
        <v>929</v>
      </c>
      <c r="D1126" s="400"/>
      <c r="E1126" s="400"/>
      <c r="F1126" s="400"/>
      <c r="G1126" s="400"/>
      <c r="H1126" s="401"/>
      <c r="I1126" s="400"/>
      <c r="J1126" s="401"/>
    </row>
    <row r="1127" s="344" customFormat="1" ht="24" customHeight="1" spans="1:10">
      <c r="A1127" s="398">
        <v>2200108</v>
      </c>
      <c r="B1127" s="399">
        <f t="shared" si="341"/>
        <v>7</v>
      </c>
      <c r="C1127" s="6" t="s">
        <v>930</v>
      </c>
      <c r="D1127" s="400"/>
      <c r="E1127" s="400"/>
      <c r="F1127" s="400"/>
      <c r="G1127" s="400"/>
      <c r="H1127" s="401"/>
      <c r="I1127" s="400"/>
      <c r="J1127" s="401"/>
    </row>
    <row r="1128" s="344" customFormat="1" ht="24" customHeight="1" spans="1:10">
      <c r="A1128" s="398">
        <v>2200109</v>
      </c>
      <c r="B1128" s="399">
        <f t="shared" si="341"/>
        <v>7</v>
      </c>
      <c r="C1128" s="6" t="s">
        <v>931</v>
      </c>
      <c r="D1128" s="400"/>
      <c r="E1128" s="400"/>
      <c r="F1128" s="400"/>
      <c r="G1128" s="400"/>
      <c r="H1128" s="401"/>
      <c r="I1128" s="400"/>
      <c r="J1128" s="401"/>
    </row>
    <row r="1129" s="344" customFormat="1" ht="24" customHeight="1" spans="1:10">
      <c r="A1129" s="398">
        <v>2200112</v>
      </c>
      <c r="B1129" s="399">
        <f t="shared" si="341"/>
        <v>7</v>
      </c>
      <c r="C1129" s="6" t="s">
        <v>932</v>
      </c>
      <c r="D1129" s="400">
        <v>189534</v>
      </c>
      <c r="E1129" s="400"/>
      <c r="F1129" s="400"/>
      <c r="G1129" s="400"/>
      <c r="H1129" s="401"/>
      <c r="I1129" s="400">
        <f t="shared" si="348"/>
        <v>-189534</v>
      </c>
      <c r="J1129" s="401"/>
    </row>
    <row r="1130" s="344" customFormat="1" ht="24" customHeight="1" spans="1:10">
      <c r="A1130" s="398">
        <v>2200113</v>
      </c>
      <c r="B1130" s="399">
        <f t="shared" si="341"/>
        <v>7</v>
      </c>
      <c r="C1130" s="6" t="s">
        <v>933</v>
      </c>
      <c r="D1130" s="400"/>
      <c r="E1130" s="400"/>
      <c r="F1130" s="400"/>
      <c r="G1130" s="400"/>
      <c r="H1130" s="401"/>
      <c r="I1130" s="400"/>
      <c r="J1130" s="401"/>
    </row>
    <row r="1131" s="344" customFormat="1" ht="24" customHeight="1" spans="1:10">
      <c r="A1131" s="398">
        <v>2200114</v>
      </c>
      <c r="B1131" s="399">
        <f t="shared" si="341"/>
        <v>7</v>
      </c>
      <c r="C1131" s="6" t="s">
        <v>934</v>
      </c>
      <c r="D1131" s="400"/>
      <c r="E1131" s="400"/>
      <c r="F1131" s="400"/>
      <c r="G1131" s="400"/>
      <c r="H1131" s="401"/>
      <c r="I1131" s="400"/>
      <c r="J1131" s="401"/>
    </row>
    <row r="1132" s="344" customFormat="1" ht="24" customHeight="1" spans="1:10">
      <c r="A1132" s="398">
        <v>2200115</v>
      </c>
      <c r="B1132" s="399">
        <f t="shared" si="341"/>
        <v>7</v>
      </c>
      <c r="C1132" s="6" t="s">
        <v>935</v>
      </c>
      <c r="D1132" s="400"/>
      <c r="E1132" s="400"/>
      <c r="F1132" s="400"/>
      <c r="G1132" s="400"/>
      <c r="H1132" s="401"/>
      <c r="I1132" s="400"/>
      <c r="J1132" s="401"/>
    </row>
    <row r="1133" s="344" customFormat="1" ht="24" customHeight="1" spans="1:10">
      <c r="A1133" s="398">
        <v>2200116</v>
      </c>
      <c r="B1133" s="399">
        <f t="shared" si="341"/>
        <v>7</v>
      </c>
      <c r="C1133" s="6" t="s">
        <v>936</v>
      </c>
      <c r="D1133" s="400"/>
      <c r="E1133" s="400"/>
      <c r="F1133" s="400"/>
      <c r="G1133" s="400"/>
      <c r="H1133" s="401"/>
      <c r="I1133" s="400"/>
      <c r="J1133" s="401"/>
    </row>
    <row r="1134" s="344" customFormat="1" ht="24" customHeight="1" spans="1:10">
      <c r="A1134" s="398">
        <v>2200119</v>
      </c>
      <c r="B1134" s="399">
        <f t="shared" si="341"/>
        <v>7</v>
      </c>
      <c r="C1134" s="6" t="s">
        <v>937</v>
      </c>
      <c r="D1134" s="400"/>
      <c r="E1134" s="400"/>
      <c r="F1134" s="400"/>
      <c r="G1134" s="400"/>
      <c r="H1134" s="401"/>
      <c r="I1134" s="400"/>
      <c r="J1134" s="401"/>
    </row>
    <row r="1135" s="344" customFormat="1" ht="24" customHeight="1" spans="1:10">
      <c r="A1135" s="398">
        <v>2200120</v>
      </c>
      <c r="B1135" s="399">
        <f t="shared" si="341"/>
        <v>7</v>
      </c>
      <c r="C1135" s="6" t="s">
        <v>938</v>
      </c>
      <c r="D1135" s="400"/>
      <c r="E1135" s="400"/>
      <c r="F1135" s="400"/>
      <c r="G1135" s="400"/>
      <c r="H1135" s="401"/>
      <c r="I1135" s="400"/>
      <c r="J1135" s="401"/>
    </row>
    <row r="1136" s="344" customFormat="1" ht="24" customHeight="1" spans="1:10">
      <c r="A1136" s="398">
        <v>2200121</v>
      </c>
      <c r="B1136" s="399">
        <f t="shared" si="341"/>
        <v>7</v>
      </c>
      <c r="C1136" s="6" t="s">
        <v>939</v>
      </c>
      <c r="D1136" s="400"/>
      <c r="E1136" s="400"/>
      <c r="F1136" s="400"/>
      <c r="G1136" s="400"/>
      <c r="H1136" s="401"/>
      <c r="I1136" s="400"/>
      <c r="J1136" s="401"/>
    </row>
    <row r="1137" s="344" customFormat="1" ht="24" customHeight="1" spans="1:10">
      <c r="A1137" s="398">
        <v>2200122</v>
      </c>
      <c r="B1137" s="399">
        <f t="shared" si="341"/>
        <v>7</v>
      </c>
      <c r="C1137" s="6" t="s">
        <v>940</v>
      </c>
      <c r="D1137" s="400"/>
      <c r="E1137" s="400"/>
      <c r="F1137" s="400"/>
      <c r="G1137" s="400"/>
      <c r="H1137" s="401"/>
      <c r="I1137" s="400"/>
      <c r="J1137" s="401"/>
    </row>
    <row r="1138" s="344" customFormat="1" ht="24" customHeight="1" spans="1:10">
      <c r="A1138" s="398">
        <v>2200123</v>
      </c>
      <c r="B1138" s="399">
        <f t="shared" si="341"/>
        <v>7</v>
      </c>
      <c r="C1138" s="6" t="s">
        <v>941</v>
      </c>
      <c r="D1138" s="400"/>
      <c r="E1138" s="400"/>
      <c r="F1138" s="400"/>
      <c r="G1138" s="400"/>
      <c r="H1138" s="401"/>
      <c r="I1138" s="400"/>
      <c r="J1138" s="401"/>
    </row>
    <row r="1139" s="344" customFormat="1" ht="24" customHeight="1" spans="1:10">
      <c r="A1139" s="398">
        <v>2200124</v>
      </c>
      <c r="B1139" s="399">
        <f t="shared" si="341"/>
        <v>7</v>
      </c>
      <c r="C1139" s="6" t="s">
        <v>942</v>
      </c>
      <c r="D1139" s="400"/>
      <c r="E1139" s="400"/>
      <c r="F1139" s="400"/>
      <c r="G1139" s="400"/>
      <c r="H1139" s="401"/>
      <c r="I1139" s="400"/>
      <c r="J1139" s="401"/>
    </row>
    <row r="1140" s="344" customFormat="1" ht="24" customHeight="1" spans="1:10">
      <c r="A1140" s="398">
        <v>2200125</v>
      </c>
      <c r="B1140" s="399">
        <f t="shared" si="341"/>
        <v>7</v>
      </c>
      <c r="C1140" s="6" t="s">
        <v>943</v>
      </c>
      <c r="D1140" s="400"/>
      <c r="E1140" s="400"/>
      <c r="F1140" s="400"/>
      <c r="G1140" s="400"/>
      <c r="H1140" s="401"/>
      <c r="I1140" s="400"/>
      <c r="J1140" s="401"/>
    </row>
    <row r="1141" s="344" customFormat="1" ht="24" customHeight="1" spans="1:10">
      <c r="A1141" s="398">
        <v>2200126</v>
      </c>
      <c r="B1141" s="399">
        <f t="shared" si="341"/>
        <v>7</v>
      </c>
      <c r="C1141" s="6" t="s">
        <v>944</v>
      </c>
      <c r="D1141" s="400"/>
      <c r="E1141" s="400"/>
      <c r="F1141" s="400"/>
      <c r="G1141" s="400"/>
      <c r="H1141" s="401"/>
      <c r="I1141" s="400"/>
      <c r="J1141" s="401"/>
    </row>
    <row r="1142" s="344" customFormat="1" ht="24" customHeight="1" spans="1:10">
      <c r="A1142" s="398">
        <v>2200127</v>
      </c>
      <c r="B1142" s="399">
        <f t="shared" si="341"/>
        <v>7</v>
      </c>
      <c r="C1142" s="6" t="s">
        <v>945</v>
      </c>
      <c r="D1142" s="400"/>
      <c r="E1142" s="400"/>
      <c r="F1142" s="400"/>
      <c r="G1142" s="400"/>
      <c r="H1142" s="401"/>
      <c r="I1142" s="400"/>
      <c r="J1142" s="401"/>
    </row>
    <row r="1143" s="344" customFormat="1" ht="24" customHeight="1" spans="1:10">
      <c r="A1143" s="398">
        <v>2200128</v>
      </c>
      <c r="B1143" s="399">
        <f t="shared" si="341"/>
        <v>7</v>
      </c>
      <c r="C1143" s="6" t="s">
        <v>946</v>
      </c>
      <c r="D1143" s="400"/>
      <c r="E1143" s="400"/>
      <c r="F1143" s="400"/>
      <c r="G1143" s="400"/>
      <c r="H1143" s="401"/>
      <c r="I1143" s="400"/>
      <c r="J1143" s="401"/>
    </row>
    <row r="1144" s="344" customFormat="1" ht="24" customHeight="1" spans="1:10">
      <c r="A1144" s="398">
        <v>2200129</v>
      </c>
      <c r="B1144" s="399">
        <f t="shared" si="341"/>
        <v>7</v>
      </c>
      <c r="C1144" s="6" t="s">
        <v>947</v>
      </c>
      <c r="D1144" s="400"/>
      <c r="E1144" s="400"/>
      <c r="F1144" s="400"/>
      <c r="G1144" s="400"/>
      <c r="H1144" s="401"/>
      <c r="I1144" s="400"/>
      <c r="J1144" s="401"/>
    </row>
    <row r="1145" s="344" customFormat="1" ht="24" customHeight="1" spans="1:10">
      <c r="A1145" s="398">
        <v>2200150</v>
      </c>
      <c r="B1145" s="399">
        <f t="shared" si="341"/>
        <v>7</v>
      </c>
      <c r="C1145" s="6" t="s">
        <v>66</v>
      </c>
      <c r="D1145" s="400">
        <v>23938.5</v>
      </c>
      <c r="E1145" s="400"/>
      <c r="F1145" s="400"/>
      <c r="G1145" s="400" t="s">
        <v>240</v>
      </c>
      <c r="H1145" s="401"/>
      <c r="I1145" s="400"/>
      <c r="J1145" s="401"/>
    </row>
    <row r="1146" s="344" customFormat="1" ht="24" customHeight="1" spans="1:10">
      <c r="A1146" s="398">
        <v>2200199</v>
      </c>
      <c r="B1146" s="399">
        <f t="shared" si="341"/>
        <v>7</v>
      </c>
      <c r="C1146" s="6" t="s">
        <v>948</v>
      </c>
      <c r="D1146" s="400">
        <v>4122674.84</v>
      </c>
      <c r="E1146" s="400">
        <v>306980</v>
      </c>
      <c r="F1146" s="400">
        <v>31361.28</v>
      </c>
      <c r="G1146" s="400">
        <v>1023743.89</v>
      </c>
      <c r="H1146" s="401">
        <f>G1146/F1146</f>
        <v>32.6435620612424</v>
      </c>
      <c r="I1146" s="400">
        <f t="shared" ref="I1146:I1148" si="349">G1146-D1146</f>
        <v>-3098930.95</v>
      </c>
      <c r="J1146" s="401">
        <f>I1146/D1146</f>
        <v>-0.751679691042527</v>
      </c>
    </row>
    <row r="1147" s="344" customFormat="1" ht="24" customHeight="1" spans="1:10">
      <c r="A1147" s="393">
        <v>22005</v>
      </c>
      <c r="B1147" s="394">
        <f t="shared" si="341"/>
        <v>5</v>
      </c>
      <c r="C1147" s="395" t="s">
        <v>949</v>
      </c>
      <c r="D1147" s="396"/>
      <c r="E1147" s="396"/>
      <c r="F1147" s="396"/>
      <c r="G1147" s="396">
        <f>SUM(G1148:G1161)</f>
        <v>1462.2</v>
      </c>
      <c r="H1147" s="397"/>
      <c r="I1147" s="396">
        <f t="shared" si="349"/>
        <v>1462.2</v>
      </c>
      <c r="J1147" s="397"/>
    </row>
    <row r="1148" s="344" customFormat="1" ht="24" customHeight="1" spans="1:10">
      <c r="A1148" s="398">
        <v>2200501</v>
      </c>
      <c r="B1148" s="399">
        <f t="shared" si="341"/>
        <v>7</v>
      </c>
      <c r="C1148" s="6" t="s">
        <v>57</v>
      </c>
      <c r="D1148" s="400"/>
      <c r="E1148" s="400"/>
      <c r="F1148" s="400"/>
      <c r="G1148" s="400">
        <v>1462.2</v>
      </c>
      <c r="H1148" s="401"/>
      <c r="I1148" s="400">
        <f t="shared" si="349"/>
        <v>1462.2</v>
      </c>
      <c r="J1148" s="401"/>
    </row>
    <row r="1149" s="344" customFormat="1" ht="24" customHeight="1" spans="1:10">
      <c r="A1149" s="398">
        <v>2200502</v>
      </c>
      <c r="B1149" s="399">
        <f t="shared" si="341"/>
        <v>7</v>
      </c>
      <c r="C1149" s="6" t="s">
        <v>58</v>
      </c>
      <c r="D1149" s="400"/>
      <c r="E1149" s="400"/>
      <c r="F1149" s="400"/>
      <c r="G1149" s="400"/>
      <c r="H1149" s="401"/>
      <c r="I1149" s="400"/>
      <c r="J1149" s="401"/>
    </row>
    <row r="1150" s="344" customFormat="1" ht="24" customHeight="1" spans="1:10">
      <c r="A1150" s="398">
        <v>2200503</v>
      </c>
      <c r="B1150" s="399">
        <f t="shared" si="341"/>
        <v>7</v>
      </c>
      <c r="C1150" s="6" t="s">
        <v>59</v>
      </c>
      <c r="D1150" s="400"/>
      <c r="E1150" s="400"/>
      <c r="F1150" s="400"/>
      <c r="G1150" s="400"/>
      <c r="H1150" s="401"/>
      <c r="I1150" s="400"/>
      <c r="J1150" s="401"/>
    </row>
    <row r="1151" s="344" customFormat="1" ht="24" customHeight="1" spans="1:10">
      <c r="A1151" s="398">
        <v>2200504</v>
      </c>
      <c r="B1151" s="399">
        <f t="shared" si="341"/>
        <v>7</v>
      </c>
      <c r="C1151" s="6" t="s">
        <v>950</v>
      </c>
      <c r="D1151" s="400"/>
      <c r="E1151" s="400"/>
      <c r="F1151" s="400"/>
      <c r="G1151" s="400"/>
      <c r="H1151" s="401"/>
      <c r="I1151" s="400"/>
      <c r="J1151" s="401"/>
    </row>
    <row r="1152" s="344" customFormat="1" ht="24" customHeight="1" spans="1:10">
      <c r="A1152" s="398">
        <v>2200506</v>
      </c>
      <c r="B1152" s="399">
        <f t="shared" si="341"/>
        <v>7</v>
      </c>
      <c r="C1152" s="6" t="s">
        <v>951</v>
      </c>
      <c r="D1152" s="400"/>
      <c r="E1152" s="400"/>
      <c r="F1152" s="400"/>
      <c r="G1152" s="400"/>
      <c r="H1152" s="401"/>
      <c r="I1152" s="400"/>
      <c r="J1152" s="401"/>
    </row>
    <row r="1153" s="344" customFormat="1" ht="24" customHeight="1" spans="1:10">
      <c r="A1153" s="398">
        <v>2200507</v>
      </c>
      <c r="B1153" s="399">
        <f t="shared" si="341"/>
        <v>7</v>
      </c>
      <c r="C1153" s="6" t="s">
        <v>952</v>
      </c>
      <c r="D1153" s="400"/>
      <c r="E1153" s="400"/>
      <c r="F1153" s="400"/>
      <c r="G1153" s="400"/>
      <c r="H1153" s="401"/>
      <c r="I1153" s="400"/>
      <c r="J1153" s="401"/>
    </row>
    <row r="1154" s="344" customFormat="1" ht="24" customHeight="1" spans="1:10">
      <c r="A1154" s="398">
        <v>2200508</v>
      </c>
      <c r="B1154" s="399">
        <f t="shared" si="341"/>
        <v>7</v>
      </c>
      <c r="C1154" s="6" t="s">
        <v>953</v>
      </c>
      <c r="D1154" s="400"/>
      <c r="E1154" s="400"/>
      <c r="F1154" s="400"/>
      <c r="G1154" s="400"/>
      <c r="H1154" s="401"/>
      <c r="I1154" s="400"/>
      <c r="J1154" s="401"/>
    </row>
    <row r="1155" s="344" customFormat="1" ht="24" customHeight="1" spans="1:10">
      <c r="A1155" s="398">
        <v>2200509</v>
      </c>
      <c r="B1155" s="399">
        <f t="shared" si="341"/>
        <v>7</v>
      </c>
      <c r="C1155" s="6" t="s">
        <v>954</v>
      </c>
      <c r="D1155" s="400"/>
      <c r="E1155" s="400"/>
      <c r="F1155" s="400"/>
      <c r="G1155" s="400"/>
      <c r="H1155" s="401"/>
      <c r="I1155" s="400"/>
      <c r="J1155" s="401"/>
    </row>
    <row r="1156" s="344" customFormat="1" ht="24" customHeight="1" spans="1:10">
      <c r="A1156" s="398">
        <v>2200510</v>
      </c>
      <c r="B1156" s="399">
        <f t="shared" si="341"/>
        <v>7</v>
      </c>
      <c r="C1156" s="6" t="s">
        <v>955</v>
      </c>
      <c r="D1156" s="400"/>
      <c r="E1156" s="400"/>
      <c r="F1156" s="400"/>
      <c r="G1156" s="400"/>
      <c r="H1156" s="401"/>
      <c r="I1156" s="400"/>
      <c r="J1156" s="401"/>
    </row>
    <row r="1157" s="344" customFormat="1" ht="24" customHeight="1" spans="1:10">
      <c r="A1157" s="398">
        <v>2200511</v>
      </c>
      <c r="B1157" s="399">
        <f t="shared" si="341"/>
        <v>7</v>
      </c>
      <c r="C1157" s="6" t="s">
        <v>956</v>
      </c>
      <c r="D1157" s="400"/>
      <c r="E1157" s="400"/>
      <c r="F1157" s="400"/>
      <c r="G1157" s="400"/>
      <c r="H1157" s="401"/>
      <c r="I1157" s="400"/>
      <c r="J1157" s="401"/>
    </row>
    <row r="1158" s="344" customFormat="1" ht="24" customHeight="1" spans="1:10">
      <c r="A1158" s="398">
        <v>2200512</v>
      </c>
      <c r="B1158" s="399">
        <f t="shared" si="341"/>
        <v>7</v>
      </c>
      <c r="C1158" s="6" t="s">
        <v>957</v>
      </c>
      <c r="D1158" s="400"/>
      <c r="E1158" s="400"/>
      <c r="F1158" s="400"/>
      <c r="G1158" s="400"/>
      <c r="H1158" s="401"/>
      <c r="I1158" s="400"/>
      <c r="J1158" s="401"/>
    </row>
    <row r="1159" s="344" customFormat="1" ht="24" customHeight="1" spans="1:10">
      <c r="A1159" s="398">
        <v>2200513</v>
      </c>
      <c r="B1159" s="399">
        <f t="shared" si="341"/>
        <v>7</v>
      </c>
      <c r="C1159" s="6" t="s">
        <v>958</v>
      </c>
      <c r="D1159" s="400"/>
      <c r="E1159" s="400"/>
      <c r="F1159" s="400"/>
      <c r="G1159" s="400"/>
      <c r="H1159" s="401"/>
      <c r="I1159" s="400"/>
      <c r="J1159" s="401"/>
    </row>
    <row r="1160" s="344" customFormat="1" ht="24" customHeight="1" spans="1:10">
      <c r="A1160" s="398">
        <v>2200514</v>
      </c>
      <c r="B1160" s="399">
        <f t="shared" ref="B1160:B1223" si="350">LEN(A1160)</f>
        <v>7</v>
      </c>
      <c r="C1160" s="6" t="s">
        <v>959</v>
      </c>
      <c r="D1160" s="400"/>
      <c r="E1160" s="400"/>
      <c r="F1160" s="400"/>
      <c r="G1160" s="400"/>
      <c r="H1160" s="401"/>
      <c r="I1160" s="400"/>
      <c r="J1160" s="401"/>
    </row>
    <row r="1161" s="344" customFormat="1" ht="24" customHeight="1" spans="1:10">
      <c r="A1161" s="398">
        <v>2200599</v>
      </c>
      <c r="B1161" s="399">
        <f t="shared" si="350"/>
        <v>7</v>
      </c>
      <c r="C1161" s="6" t="s">
        <v>960</v>
      </c>
      <c r="D1161" s="400"/>
      <c r="E1161" s="400"/>
      <c r="F1161" s="400"/>
      <c r="G1161" s="400"/>
      <c r="H1161" s="401"/>
      <c r="I1161" s="400"/>
      <c r="J1161" s="401"/>
    </row>
    <row r="1162" s="344" customFormat="1" ht="24" customHeight="1" spans="1:10">
      <c r="A1162" s="393">
        <v>22099</v>
      </c>
      <c r="B1162" s="394">
        <f t="shared" si="350"/>
        <v>5</v>
      </c>
      <c r="C1162" s="395" t="s">
        <v>961</v>
      </c>
      <c r="D1162" s="396"/>
      <c r="E1162" s="396"/>
      <c r="F1162" s="396"/>
      <c r="G1162" s="396"/>
      <c r="H1162" s="397"/>
      <c r="I1162" s="396"/>
      <c r="J1162" s="397"/>
    </row>
    <row r="1163" s="344" customFormat="1" ht="24" customHeight="1" spans="1:10">
      <c r="A1163" s="398">
        <v>2209999</v>
      </c>
      <c r="B1163" s="399">
        <f t="shared" si="350"/>
        <v>7</v>
      </c>
      <c r="C1163" s="6" t="s">
        <v>962</v>
      </c>
      <c r="D1163" s="400"/>
      <c r="E1163" s="400"/>
      <c r="F1163" s="400"/>
      <c r="G1163" s="400"/>
      <c r="H1163" s="401"/>
      <c r="I1163" s="400"/>
      <c r="J1163" s="401"/>
    </row>
    <row r="1164" s="344" customFormat="1" ht="24" customHeight="1" spans="1:10">
      <c r="A1164" s="387">
        <v>221</v>
      </c>
      <c r="B1164" s="388">
        <f t="shared" si="350"/>
        <v>3</v>
      </c>
      <c r="C1164" s="420" t="s">
        <v>963</v>
      </c>
      <c r="D1164" s="421">
        <f t="shared" ref="D1164:G1164" si="351">D1165+D1178+D1182</f>
        <v>111835004.37</v>
      </c>
      <c r="E1164" s="422">
        <f t="shared" si="351"/>
        <v>353169802.77</v>
      </c>
      <c r="F1164" s="422">
        <f t="shared" si="351"/>
        <v>277785240.05</v>
      </c>
      <c r="G1164" s="422">
        <f t="shared" si="351"/>
        <v>138489023.89</v>
      </c>
      <c r="H1164" s="392">
        <f t="shared" ref="H1164:H1168" si="352">G1164/F1164</f>
        <v>0.498547092945157</v>
      </c>
      <c r="I1164" s="421">
        <f t="shared" ref="I1164:I1168" si="353">G1164-D1164</f>
        <v>26654019.52</v>
      </c>
      <c r="J1164" s="392">
        <f>I1164/D1164</f>
        <v>0.238333424048669</v>
      </c>
    </row>
    <row r="1165" s="344" customFormat="1" ht="24" customHeight="1" spans="1:10">
      <c r="A1165" s="393">
        <v>22101</v>
      </c>
      <c r="B1165" s="394">
        <f t="shared" si="350"/>
        <v>5</v>
      </c>
      <c r="C1165" s="395" t="s">
        <v>964</v>
      </c>
      <c r="D1165" s="396">
        <f t="shared" ref="D1165:G1165" si="354">SUM(D1166:D1177)</f>
        <v>9224670</v>
      </c>
      <c r="E1165" s="396">
        <f t="shared" si="354"/>
        <v>264150622.01</v>
      </c>
      <c r="F1165" s="396">
        <f t="shared" si="354"/>
        <v>192184961.81</v>
      </c>
      <c r="G1165" s="396">
        <f t="shared" si="354"/>
        <v>61570834.01</v>
      </c>
      <c r="H1165" s="397">
        <f t="shared" si="352"/>
        <v>0.320372798319521</v>
      </c>
      <c r="I1165" s="396">
        <f t="shared" si="353"/>
        <v>52346164.01</v>
      </c>
      <c r="J1165" s="397">
        <f>I1165/D1165</f>
        <v>5.67458391573899</v>
      </c>
    </row>
    <row r="1166" s="344" customFormat="1" ht="24" customHeight="1" spans="1:10">
      <c r="A1166" s="398">
        <v>2210101</v>
      </c>
      <c r="B1166" s="399">
        <f t="shared" si="350"/>
        <v>7</v>
      </c>
      <c r="C1166" s="6" t="s">
        <v>965</v>
      </c>
      <c r="D1166" s="400"/>
      <c r="E1166" s="400"/>
      <c r="F1166" s="400"/>
      <c r="G1166" s="400"/>
      <c r="H1166" s="401"/>
      <c r="I1166" s="400"/>
      <c r="J1166" s="401"/>
    </row>
    <row r="1167" s="344" customFormat="1" ht="24" customHeight="1" spans="1:10">
      <c r="A1167" s="398">
        <v>2210102</v>
      </c>
      <c r="B1167" s="399">
        <f t="shared" si="350"/>
        <v>7</v>
      </c>
      <c r="C1167" s="6" t="s">
        <v>966</v>
      </c>
      <c r="D1167" s="400"/>
      <c r="E1167" s="400"/>
      <c r="F1167" s="400"/>
      <c r="G1167" s="400"/>
      <c r="H1167" s="401"/>
      <c r="I1167" s="400"/>
      <c r="J1167" s="401"/>
    </row>
    <row r="1168" s="344" customFormat="1" ht="24" customHeight="1" spans="1:10">
      <c r="A1168" s="398">
        <v>2210103</v>
      </c>
      <c r="B1168" s="399">
        <f t="shared" si="350"/>
        <v>7</v>
      </c>
      <c r="C1168" s="6" t="s">
        <v>967</v>
      </c>
      <c r="D1168" s="400"/>
      <c r="E1168" s="400">
        <v>1124200</v>
      </c>
      <c r="F1168" s="400">
        <v>4133000</v>
      </c>
      <c r="G1168" s="400">
        <v>636786.7</v>
      </c>
      <c r="H1168" s="401">
        <f t="shared" si="352"/>
        <v>0.154073723687394</v>
      </c>
      <c r="I1168" s="400">
        <f t="shared" si="353"/>
        <v>636786.7</v>
      </c>
      <c r="J1168" s="401"/>
    </row>
    <row r="1169" s="344" customFormat="1" ht="24" customHeight="1" spans="1:10">
      <c r="A1169" s="398">
        <v>2210104</v>
      </c>
      <c r="B1169" s="399">
        <f t="shared" si="350"/>
        <v>7</v>
      </c>
      <c r="C1169" s="6" t="s">
        <v>968</v>
      </c>
      <c r="D1169" s="400"/>
      <c r="E1169" s="400"/>
      <c r="F1169" s="400"/>
      <c r="G1169" s="400"/>
      <c r="H1169" s="401"/>
      <c r="I1169" s="400"/>
      <c r="J1169" s="401"/>
    </row>
    <row r="1170" s="344" customFormat="1" ht="24" customHeight="1" spans="1:10">
      <c r="A1170" s="398">
        <v>2210105</v>
      </c>
      <c r="B1170" s="399">
        <f t="shared" si="350"/>
        <v>7</v>
      </c>
      <c r="C1170" s="6" t="s">
        <v>969</v>
      </c>
      <c r="D1170" s="400">
        <v>278950</v>
      </c>
      <c r="E1170" s="400"/>
      <c r="F1170" s="400"/>
      <c r="G1170" s="400"/>
      <c r="H1170" s="401"/>
      <c r="I1170" s="400">
        <f t="shared" ref="I1170:I1173" si="355">G1170-D1170</f>
        <v>-278950</v>
      </c>
      <c r="J1170" s="401">
        <f t="shared" ref="J1170:J1173" si="356">I1170/D1170</f>
        <v>-1</v>
      </c>
    </row>
    <row r="1171" s="344" customFormat="1" ht="24" customHeight="1" spans="1:10">
      <c r="A1171" s="398">
        <v>2210106</v>
      </c>
      <c r="B1171" s="399">
        <f t="shared" si="350"/>
        <v>7</v>
      </c>
      <c r="C1171" s="6" t="s">
        <v>970</v>
      </c>
      <c r="D1171" s="400"/>
      <c r="E1171" s="400"/>
      <c r="F1171" s="400"/>
      <c r="G1171" s="400"/>
      <c r="H1171" s="401"/>
      <c r="I1171" s="400"/>
      <c r="J1171" s="401"/>
    </row>
    <row r="1172" s="344" customFormat="1" ht="24" customHeight="1" spans="1:10">
      <c r="A1172" s="398">
        <v>2210107</v>
      </c>
      <c r="B1172" s="399">
        <f t="shared" si="350"/>
        <v>7</v>
      </c>
      <c r="C1172" s="6" t="s">
        <v>971</v>
      </c>
      <c r="D1172" s="400">
        <v>7068960</v>
      </c>
      <c r="E1172" s="400">
        <v>2290910</v>
      </c>
      <c r="F1172" s="400">
        <v>5340910</v>
      </c>
      <c r="G1172" s="400">
        <v>5664490</v>
      </c>
      <c r="H1172" s="401">
        <f t="shared" ref="H1172:H1175" si="357">G1172/F1172</f>
        <v>1.06058518117699</v>
      </c>
      <c r="I1172" s="400">
        <f t="shared" si="355"/>
        <v>-1404470</v>
      </c>
      <c r="J1172" s="401">
        <f t="shared" si="356"/>
        <v>-0.198681277019533</v>
      </c>
    </row>
    <row r="1173" s="344" customFormat="1" ht="24" customHeight="1" spans="1:10">
      <c r="A1173" s="398">
        <v>2210108</v>
      </c>
      <c r="B1173" s="399">
        <f t="shared" si="350"/>
        <v>7</v>
      </c>
      <c r="C1173" s="6" t="s">
        <v>972</v>
      </c>
      <c r="D1173" s="400">
        <v>1876760</v>
      </c>
      <c r="E1173" s="400">
        <v>230137600</v>
      </c>
      <c r="F1173" s="400">
        <v>162601739.8</v>
      </c>
      <c r="G1173" s="400">
        <v>51573339.63</v>
      </c>
      <c r="H1173" s="401">
        <f t="shared" si="357"/>
        <v>0.317175816774379</v>
      </c>
      <c r="I1173" s="400">
        <f t="shared" si="355"/>
        <v>49696579.63</v>
      </c>
      <c r="J1173" s="401">
        <f t="shared" si="356"/>
        <v>26.4799865885888</v>
      </c>
    </row>
    <row r="1174" s="344" customFormat="1" ht="24" customHeight="1" spans="1:10">
      <c r="A1174" s="398">
        <v>2210109</v>
      </c>
      <c r="B1174" s="399">
        <f t="shared" si="350"/>
        <v>7</v>
      </c>
      <c r="C1174" s="6" t="s">
        <v>973</v>
      </c>
      <c r="D1174" s="400"/>
      <c r="E1174" s="400"/>
      <c r="F1174" s="400"/>
      <c r="G1174" s="400"/>
      <c r="H1174" s="401"/>
      <c r="I1174" s="400"/>
      <c r="J1174" s="401"/>
    </row>
    <row r="1175" s="344" customFormat="1" ht="24" customHeight="1" spans="1:10">
      <c r="A1175" s="398">
        <v>2210110</v>
      </c>
      <c r="B1175" s="399">
        <f t="shared" si="350"/>
        <v>7</v>
      </c>
      <c r="C1175" s="6" t="s">
        <v>974</v>
      </c>
      <c r="D1175" s="400"/>
      <c r="E1175" s="400">
        <v>17073600</v>
      </c>
      <c r="F1175" s="400">
        <v>6585000</v>
      </c>
      <c r="G1175" s="400">
        <v>1600000</v>
      </c>
      <c r="H1175" s="401">
        <f t="shared" si="357"/>
        <v>0.242976461655277</v>
      </c>
      <c r="I1175" s="400">
        <f t="shared" ref="I1175:I1179" si="358">G1175-D1175</f>
        <v>1600000</v>
      </c>
      <c r="J1175" s="401"/>
    </row>
    <row r="1176" s="344" customFormat="1" ht="24" customHeight="1" spans="1:10">
      <c r="A1176" s="398">
        <v>2210111</v>
      </c>
      <c r="B1176" s="399">
        <f t="shared" si="350"/>
        <v>7</v>
      </c>
      <c r="C1176" s="6" t="s">
        <v>975</v>
      </c>
      <c r="D1176" s="400"/>
      <c r="E1176" s="400"/>
      <c r="F1176" s="400">
        <v>13524312.01</v>
      </c>
      <c r="G1176" s="400"/>
      <c r="H1176" s="401"/>
      <c r="I1176" s="400"/>
      <c r="J1176" s="401"/>
    </row>
    <row r="1177" s="344" customFormat="1" ht="24" customHeight="1" spans="1:10">
      <c r="A1177" s="398">
        <v>2210199</v>
      </c>
      <c r="B1177" s="399">
        <f t="shared" si="350"/>
        <v>7</v>
      </c>
      <c r="C1177" s="6" t="s">
        <v>976</v>
      </c>
      <c r="D1177" s="400"/>
      <c r="E1177" s="400">
        <v>13524312.01</v>
      </c>
      <c r="F1177" s="400"/>
      <c r="G1177" s="400">
        <v>2096217.68</v>
      </c>
      <c r="H1177" s="401"/>
      <c r="I1177" s="400">
        <f t="shared" si="358"/>
        <v>2096217.68</v>
      </c>
      <c r="J1177" s="401"/>
    </row>
    <row r="1178" s="344" customFormat="1" ht="24" customHeight="1" spans="1:10">
      <c r="A1178" s="393">
        <v>22102</v>
      </c>
      <c r="B1178" s="394">
        <f t="shared" si="350"/>
        <v>5</v>
      </c>
      <c r="C1178" s="395" t="s">
        <v>977</v>
      </c>
      <c r="D1178" s="396">
        <f t="shared" ref="D1178:G1178" si="359">SUM(D1179:D1181)</f>
        <v>102610334.37</v>
      </c>
      <c r="E1178" s="396">
        <f t="shared" si="359"/>
        <v>89019180.76</v>
      </c>
      <c r="F1178" s="396">
        <f t="shared" si="359"/>
        <v>85600278.24</v>
      </c>
      <c r="G1178" s="396">
        <f t="shared" si="359"/>
        <v>76918189.88</v>
      </c>
      <c r="H1178" s="397">
        <f>G1178/F1178</f>
        <v>0.898574063793838</v>
      </c>
      <c r="I1178" s="396">
        <f t="shared" si="358"/>
        <v>-25692144.49</v>
      </c>
      <c r="J1178" s="397">
        <f>I1178/D1178</f>
        <v>-0.250385544962336</v>
      </c>
    </row>
    <row r="1179" s="344" customFormat="1" ht="24" customHeight="1" spans="1:10">
      <c r="A1179" s="398">
        <v>2210201</v>
      </c>
      <c r="B1179" s="399">
        <f t="shared" si="350"/>
        <v>7</v>
      </c>
      <c r="C1179" s="6" t="s">
        <v>978</v>
      </c>
      <c r="D1179" s="400">
        <v>102610334.37</v>
      </c>
      <c r="E1179" s="400">
        <v>89019180.76</v>
      </c>
      <c r="F1179" s="400">
        <v>85600278.24</v>
      </c>
      <c r="G1179" s="400">
        <v>76918189.88</v>
      </c>
      <c r="H1179" s="401">
        <f>G1179/F1179</f>
        <v>0.898574063793838</v>
      </c>
      <c r="I1179" s="400">
        <f t="shared" si="358"/>
        <v>-25692144.49</v>
      </c>
      <c r="J1179" s="401">
        <f>I1179/D1179</f>
        <v>-0.250385544962336</v>
      </c>
    </row>
    <row r="1180" s="344" customFormat="1" ht="24" customHeight="1" spans="1:10">
      <c r="A1180" s="398">
        <v>2210202</v>
      </c>
      <c r="B1180" s="399">
        <f t="shared" si="350"/>
        <v>7</v>
      </c>
      <c r="C1180" s="6" t="s">
        <v>979</v>
      </c>
      <c r="D1180" s="400"/>
      <c r="E1180" s="400"/>
      <c r="F1180" s="400"/>
      <c r="G1180" s="400"/>
      <c r="H1180" s="401"/>
      <c r="I1180" s="400"/>
      <c r="J1180" s="401"/>
    </row>
    <row r="1181" s="344" customFormat="1" ht="24" customHeight="1" spans="1:10">
      <c r="A1181" s="398">
        <v>2210203</v>
      </c>
      <c r="B1181" s="399">
        <f t="shared" si="350"/>
        <v>7</v>
      </c>
      <c r="C1181" s="6" t="s">
        <v>980</v>
      </c>
      <c r="D1181" s="400"/>
      <c r="E1181" s="400"/>
      <c r="F1181" s="400"/>
      <c r="G1181" s="400"/>
      <c r="H1181" s="401"/>
      <c r="I1181" s="400"/>
      <c r="J1181" s="401"/>
    </row>
    <row r="1182" s="344" customFormat="1" ht="24" customHeight="1" spans="1:10">
      <c r="A1182" s="393">
        <v>22103</v>
      </c>
      <c r="B1182" s="394">
        <f t="shared" si="350"/>
        <v>5</v>
      </c>
      <c r="C1182" s="395" t="s">
        <v>981</v>
      </c>
      <c r="D1182" s="396"/>
      <c r="E1182" s="396"/>
      <c r="F1182" s="396"/>
      <c r="G1182" s="396"/>
      <c r="H1182" s="397"/>
      <c r="I1182" s="396"/>
      <c r="J1182" s="397"/>
    </row>
    <row r="1183" s="344" customFormat="1" ht="24" customHeight="1" spans="1:10">
      <c r="A1183" s="398">
        <v>2210301</v>
      </c>
      <c r="B1183" s="399">
        <f t="shared" si="350"/>
        <v>7</v>
      </c>
      <c r="C1183" s="6" t="s">
        <v>982</v>
      </c>
      <c r="D1183" s="400"/>
      <c r="E1183" s="400"/>
      <c r="F1183" s="400"/>
      <c r="G1183" s="400"/>
      <c r="H1183" s="401"/>
      <c r="I1183" s="400"/>
      <c r="J1183" s="401"/>
    </row>
    <row r="1184" s="344" customFormat="1" ht="24" customHeight="1" spans="1:10">
      <c r="A1184" s="398">
        <v>2210302</v>
      </c>
      <c r="B1184" s="399">
        <f t="shared" si="350"/>
        <v>7</v>
      </c>
      <c r="C1184" s="6" t="s">
        <v>983</v>
      </c>
      <c r="D1184" s="400"/>
      <c r="E1184" s="400"/>
      <c r="F1184" s="400"/>
      <c r="G1184" s="400"/>
      <c r="H1184" s="401"/>
      <c r="I1184" s="400"/>
      <c r="J1184" s="401"/>
    </row>
    <row r="1185" s="344" customFormat="1" ht="24" customHeight="1" spans="1:10">
      <c r="A1185" s="398">
        <v>2210399</v>
      </c>
      <c r="B1185" s="399">
        <f t="shared" si="350"/>
        <v>7</v>
      </c>
      <c r="C1185" s="6" t="s">
        <v>984</v>
      </c>
      <c r="D1185" s="400"/>
      <c r="E1185" s="400"/>
      <c r="F1185" s="400"/>
      <c r="G1185" s="400"/>
      <c r="H1185" s="401"/>
      <c r="I1185" s="400"/>
      <c r="J1185" s="401"/>
    </row>
    <row r="1186" s="344" customFormat="1" ht="24" customHeight="1" spans="1:10">
      <c r="A1186" s="387">
        <v>222</v>
      </c>
      <c r="B1186" s="388">
        <f t="shared" si="350"/>
        <v>3</v>
      </c>
      <c r="C1186" s="420" t="s">
        <v>985</v>
      </c>
      <c r="D1186" s="421">
        <f t="shared" ref="D1186:G1186" si="360">D1187+D1205+D1211+D1217</f>
        <v>1037961.26</v>
      </c>
      <c r="E1186" s="421">
        <f t="shared" si="360"/>
        <v>1329825.12</v>
      </c>
      <c r="F1186" s="421">
        <f t="shared" si="360"/>
        <v>889830.84</v>
      </c>
      <c r="G1186" s="421">
        <f t="shared" si="360"/>
        <v>1412619.34</v>
      </c>
      <c r="H1186" s="392">
        <f>G1186/F1186</f>
        <v>1.58751447634699</v>
      </c>
      <c r="I1186" s="421">
        <f t="shared" ref="I1186:I1188" si="361">G1186-D1186</f>
        <v>374658.08</v>
      </c>
      <c r="J1186" s="392">
        <f>I1186/D1186</f>
        <v>0.360955745111335</v>
      </c>
    </row>
    <row r="1187" s="344" customFormat="1" ht="24" customHeight="1" spans="1:10">
      <c r="A1187" s="393">
        <v>22201</v>
      </c>
      <c r="B1187" s="394">
        <f t="shared" si="350"/>
        <v>5</v>
      </c>
      <c r="C1187" s="395" t="s">
        <v>986</v>
      </c>
      <c r="D1187" s="396">
        <f t="shared" ref="D1187:G1187" si="362">SUM(D1188:D1204)</f>
        <v>407961.26</v>
      </c>
      <c r="E1187" s="396">
        <f t="shared" si="362"/>
        <v>629825.12</v>
      </c>
      <c r="F1187" s="396">
        <f t="shared" si="362"/>
        <v>889830.84</v>
      </c>
      <c r="G1187" s="396">
        <f t="shared" si="362"/>
        <v>1392392.72</v>
      </c>
      <c r="H1187" s="397">
        <f>G1187/F1187</f>
        <v>1.56478361662538</v>
      </c>
      <c r="I1187" s="396">
        <f t="shared" si="361"/>
        <v>984431.46</v>
      </c>
      <c r="J1187" s="397">
        <f>I1187/D1187</f>
        <v>2.41305132747163</v>
      </c>
    </row>
    <row r="1188" s="344" customFormat="1" ht="24" customHeight="1" spans="1:10">
      <c r="A1188" s="398">
        <v>2220101</v>
      </c>
      <c r="B1188" s="399">
        <f t="shared" si="350"/>
        <v>7</v>
      </c>
      <c r="C1188" s="6" t="s">
        <v>57</v>
      </c>
      <c r="D1188" s="400"/>
      <c r="E1188" s="400"/>
      <c r="F1188" s="400"/>
      <c r="G1188" s="400">
        <v>708599.11</v>
      </c>
      <c r="H1188" s="401"/>
      <c r="I1188" s="400">
        <f t="shared" si="361"/>
        <v>708599.11</v>
      </c>
      <c r="J1188" s="401"/>
    </row>
    <row r="1189" s="344" customFormat="1" ht="24" customHeight="1" spans="1:10">
      <c r="A1189" s="398">
        <v>2220102</v>
      </c>
      <c r="B1189" s="399">
        <f t="shared" si="350"/>
        <v>7</v>
      </c>
      <c r="C1189" s="6" t="s">
        <v>58</v>
      </c>
      <c r="D1189" s="400"/>
      <c r="E1189" s="400"/>
      <c r="F1189" s="400"/>
      <c r="G1189" s="400"/>
      <c r="H1189" s="401"/>
      <c r="I1189" s="400"/>
      <c r="J1189" s="401"/>
    </row>
    <row r="1190" s="344" customFormat="1" ht="24" customHeight="1" spans="1:10">
      <c r="A1190" s="398">
        <v>2220103</v>
      </c>
      <c r="B1190" s="399">
        <f t="shared" si="350"/>
        <v>7</v>
      </c>
      <c r="C1190" s="6" t="s">
        <v>59</v>
      </c>
      <c r="D1190" s="400"/>
      <c r="E1190" s="400"/>
      <c r="F1190" s="400"/>
      <c r="G1190" s="400"/>
      <c r="H1190" s="401"/>
      <c r="I1190" s="400"/>
      <c r="J1190" s="401"/>
    </row>
    <row r="1191" s="344" customFormat="1" ht="24" customHeight="1" spans="1:10">
      <c r="A1191" s="398">
        <v>2220104</v>
      </c>
      <c r="B1191" s="399">
        <f t="shared" si="350"/>
        <v>7</v>
      </c>
      <c r="C1191" s="6" t="s">
        <v>987</v>
      </c>
      <c r="D1191" s="400"/>
      <c r="E1191" s="400"/>
      <c r="F1191" s="400"/>
      <c r="G1191" s="400"/>
      <c r="H1191" s="401"/>
      <c r="I1191" s="400"/>
      <c r="J1191" s="401"/>
    </row>
    <row r="1192" s="344" customFormat="1" ht="24" customHeight="1" spans="1:10">
      <c r="A1192" s="398">
        <v>2220105</v>
      </c>
      <c r="B1192" s="399">
        <f t="shared" si="350"/>
        <v>7</v>
      </c>
      <c r="C1192" s="6" t="s">
        <v>988</v>
      </c>
      <c r="D1192" s="400"/>
      <c r="E1192" s="400"/>
      <c r="F1192" s="400"/>
      <c r="G1192" s="400"/>
      <c r="H1192" s="401"/>
      <c r="I1192" s="400"/>
      <c r="J1192" s="401"/>
    </row>
    <row r="1193" s="344" customFormat="1" ht="24" customHeight="1" spans="1:10">
      <c r="A1193" s="398">
        <v>2220106</v>
      </c>
      <c r="B1193" s="399">
        <f t="shared" si="350"/>
        <v>7</v>
      </c>
      <c r="C1193" s="6" t="s">
        <v>989</v>
      </c>
      <c r="D1193" s="400"/>
      <c r="E1193" s="400"/>
      <c r="F1193" s="400"/>
      <c r="G1193" s="400"/>
      <c r="H1193" s="401"/>
      <c r="I1193" s="400"/>
      <c r="J1193" s="401"/>
    </row>
    <row r="1194" s="344" customFormat="1" ht="24" customHeight="1" spans="1:10">
      <c r="A1194" s="398">
        <v>2220107</v>
      </c>
      <c r="B1194" s="399">
        <f t="shared" si="350"/>
        <v>7</v>
      </c>
      <c r="C1194" s="6" t="s">
        <v>990</v>
      </c>
      <c r="D1194" s="400"/>
      <c r="E1194" s="400"/>
      <c r="F1194" s="400"/>
      <c r="G1194" s="400"/>
      <c r="H1194" s="401"/>
      <c r="I1194" s="400"/>
      <c r="J1194" s="401"/>
    </row>
    <row r="1195" s="344" customFormat="1" ht="24" customHeight="1" spans="1:10">
      <c r="A1195" s="398">
        <v>2220112</v>
      </c>
      <c r="B1195" s="399">
        <f t="shared" si="350"/>
        <v>7</v>
      </c>
      <c r="C1195" s="6" t="s">
        <v>991</v>
      </c>
      <c r="D1195" s="400"/>
      <c r="E1195" s="400"/>
      <c r="F1195" s="400"/>
      <c r="G1195" s="400"/>
      <c r="H1195" s="401"/>
      <c r="I1195" s="400"/>
      <c r="J1195" s="401"/>
    </row>
    <row r="1196" s="344" customFormat="1" ht="24" customHeight="1" spans="1:10">
      <c r="A1196" s="398">
        <v>2220113</v>
      </c>
      <c r="B1196" s="399">
        <f t="shared" si="350"/>
        <v>7</v>
      </c>
      <c r="C1196" s="6" t="s">
        <v>992</v>
      </c>
      <c r="D1196" s="400"/>
      <c r="E1196" s="400"/>
      <c r="F1196" s="400"/>
      <c r="G1196" s="400"/>
      <c r="H1196" s="401"/>
      <c r="I1196" s="400"/>
      <c r="J1196" s="401"/>
    </row>
    <row r="1197" s="344" customFormat="1" ht="24" customHeight="1" spans="1:10">
      <c r="A1197" s="398">
        <v>2220114</v>
      </c>
      <c r="B1197" s="399">
        <f t="shared" si="350"/>
        <v>7</v>
      </c>
      <c r="C1197" s="6" t="s">
        <v>993</v>
      </c>
      <c r="D1197" s="400"/>
      <c r="E1197" s="400"/>
      <c r="F1197" s="400"/>
      <c r="G1197" s="400"/>
      <c r="H1197" s="401"/>
      <c r="I1197" s="400"/>
      <c r="J1197" s="401"/>
    </row>
    <row r="1198" s="344" customFormat="1" ht="24" customHeight="1" spans="1:10">
      <c r="A1198" s="398">
        <v>2220115</v>
      </c>
      <c r="B1198" s="399">
        <f t="shared" si="350"/>
        <v>7</v>
      </c>
      <c r="C1198" s="6" t="s">
        <v>994</v>
      </c>
      <c r="D1198" s="400"/>
      <c r="E1198" s="400"/>
      <c r="F1198" s="400"/>
      <c r="G1198" s="400"/>
      <c r="H1198" s="401"/>
      <c r="I1198" s="400"/>
      <c r="J1198" s="401"/>
    </row>
    <row r="1199" s="344" customFormat="1" ht="24" customHeight="1" spans="1:10">
      <c r="A1199" s="398">
        <v>2220118</v>
      </c>
      <c r="B1199" s="399">
        <f t="shared" si="350"/>
        <v>7</v>
      </c>
      <c r="C1199" s="6" t="s">
        <v>995</v>
      </c>
      <c r="D1199" s="400"/>
      <c r="E1199" s="400"/>
      <c r="F1199" s="400"/>
      <c r="G1199" s="400"/>
      <c r="H1199" s="401"/>
      <c r="I1199" s="400"/>
      <c r="J1199" s="401"/>
    </row>
    <row r="1200" s="344" customFormat="1" ht="24" customHeight="1" spans="1:10">
      <c r="A1200" s="398">
        <v>2220119</v>
      </c>
      <c r="B1200" s="399">
        <f t="shared" si="350"/>
        <v>7</v>
      </c>
      <c r="C1200" s="6" t="s">
        <v>996</v>
      </c>
      <c r="D1200" s="400"/>
      <c r="E1200" s="400"/>
      <c r="F1200" s="400"/>
      <c r="G1200" s="400"/>
      <c r="H1200" s="401"/>
      <c r="I1200" s="400"/>
      <c r="J1200" s="401"/>
    </row>
    <row r="1201" s="344" customFormat="1" ht="24" customHeight="1" spans="1:10">
      <c r="A1201" s="398">
        <v>2220120</v>
      </c>
      <c r="B1201" s="399">
        <f t="shared" si="350"/>
        <v>7</v>
      </c>
      <c r="C1201" s="6" t="s">
        <v>997</v>
      </c>
      <c r="D1201" s="400"/>
      <c r="E1201" s="400"/>
      <c r="F1201" s="400"/>
      <c r="G1201" s="400"/>
      <c r="H1201" s="401"/>
      <c r="I1201" s="400"/>
      <c r="J1201" s="401"/>
    </row>
    <row r="1202" s="344" customFormat="1" ht="24" customHeight="1" spans="1:10">
      <c r="A1202" s="398">
        <v>2220121</v>
      </c>
      <c r="B1202" s="399">
        <f t="shared" si="350"/>
        <v>7</v>
      </c>
      <c r="C1202" s="6" t="s">
        <v>998</v>
      </c>
      <c r="D1202" s="400"/>
      <c r="E1202" s="400"/>
      <c r="F1202" s="400"/>
      <c r="G1202" s="400"/>
      <c r="H1202" s="401"/>
      <c r="I1202" s="400"/>
      <c r="J1202" s="401"/>
    </row>
    <row r="1203" s="344" customFormat="1" ht="24" customHeight="1" spans="1:10">
      <c r="A1203" s="398">
        <v>2220150</v>
      </c>
      <c r="B1203" s="399">
        <f t="shared" si="350"/>
        <v>7</v>
      </c>
      <c r="C1203" s="6" t="s">
        <v>66</v>
      </c>
      <c r="D1203" s="400"/>
      <c r="E1203" s="400"/>
      <c r="F1203" s="400"/>
      <c r="G1203" s="400"/>
      <c r="H1203" s="401"/>
      <c r="I1203" s="400"/>
      <c r="J1203" s="401"/>
    </row>
    <row r="1204" s="344" customFormat="1" ht="24" customHeight="1" spans="1:10">
      <c r="A1204" s="398">
        <v>2220199</v>
      </c>
      <c r="B1204" s="399">
        <f t="shared" si="350"/>
        <v>7</v>
      </c>
      <c r="C1204" s="6" t="s">
        <v>999</v>
      </c>
      <c r="D1204" s="400">
        <v>407961.26</v>
      </c>
      <c r="E1204" s="400">
        <v>629825.12</v>
      </c>
      <c r="F1204" s="400">
        <v>889830.84</v>
      </c>
      <c r="G1204" s="400">
        <v>683793.61</v>
      </c>
      <c r="H1204" s="401">
        <f>G1204/F1204</f>
        <v>0.768453484934283</v>
      </c>
      <c r="I1204" s="400">
        <f>G1204-D1204</f>
        <v>275832.35</v>
      </c>
      <c r="J1204" s="401">
        <f>I1204/D1204</f>
        <v>0.676123879997821</v>
      </c>
    </row>
    <row r="1205" s="344" customFormat="1" ht="24" customHeight="1" spans="1:10">
      <c r="A1205" s="393">
        <v>22203</v>
      </c>
      <c r="B1205" s="394">
        <f t="shared" si="350"/>
        <v>5</v>
      </c>
      <c r="C1205" s="395" t="s">
        <v>1000</v>
      </c>
      <c r="D1205" s="396"/>
      <c r="E1205" s="396"/>
      <c r="F1205" s="396"/>
      <c r="G1205" s="396"/>
      <c r="H1205" s="397"/>
      <c r="I1205" s="396"/>
      <c r="J1205" s="397"/>
    </row>
    <row r="1206" s="344" customFormat="1" ht="24" customHeight="1" spans="1:10">
      <c r="A1206" s="398">
        <v>2220301</v>
      </c>
      <c r="B1206" s="399">
        <f t="shared" si="350"/>
        <v>7</v>
      </c>
      <c r="C1206" s="6" t="s">
        <v>1001</v>
      </c>
      <c r="D1206" s="400"/>
      <c r="E1206" s="400"/>
      <c r="F1206" s="400"/>
      <c r="G1206" s="400"/>
      <c r="H1206" s="401"/>
      <c r="I1206" s="400"/>
      <c r="J1206" s="401"/>
    </row>
    <row r="1207" s="344" customFormat="1" ht="24" customHeight="1" spans="1:10">
      <c r="A1207" s="398">
        <v>2220303</v>
      </c>
      <c r="B1207" s="399">
        <f t="shared" si="350"/>
        <v>7</v>
      </c>
      <c r="C1207" s="6" t="s">
        <v>1002</v>
      </c>
      <c r="D1207" s="400"/>
      <c r="E1207" s="400"/>
      <c r="F1207" s="400"/>
      <c r="G1207" s="400"/>
      <c r="H1207" s="401"/>
      <c r="I1207" s="400"/>
      <c r="J1207" s="401"/>
    </row>
    <row r="1208" s="344" customFormat="1" ht="24" customHeight="1" spans="1:10">
      <c r="A1208" s="398">
        <v>2220304</v>
      </c>
      <c r="B1208" s="399">
        <f t="shared" si="350"/>
        <v>7</v>
      </c>
      <c r="C1208" s="6" t="s">
        <v>1003</v>
      </c>
      <c r="D1208" s="400"/>
      <c r="E1208" s="400"/>
      <c r="F1208" s="400"/>
      <c r="G1208" s="400"/>
      <c r="H1208" s="401"/>
      <c r="I1208" s="400"/>
      <c r="J1208" s="401"/>
    </row>
    <row r="1209" s="344" customFormat="1" ht="24" customHeight="1" spans="1:10">
      <c r="A1209" s="398">
        <v>2220305</v>
      </c>
      <c r="B1209" s="399">
        <f t="shared" si="350"/>
        <v>7</v>
      </c>
      <c r="C1209" s="6" t="s">
        <v>1004</v>
      </c>
      <c r="D1209" s="400"/>
      <c r="E1209" s="400"/>
      <c r="F1209" s="400"/>
      <c r="G1209" s="400"/>
      <c r="H1209" s="401"/>
      <c r="I1209" s="400"/>
      <c r="J1209" s="401"/>
    </row>
    <row r="1210" s="344" customFormat="1" ht="24" customHeight="1" spans="1:10">
      <c r="A1210" s="398">
        <v>2220399</v>
      </c>
      <c r="B1210" s="399">
        <f t="shared" si="350"/>
        <v>7</v>
      </c>
      <c r="C1210" s="6" t="s">
        <v>1005</v>
      </c>
      <c r="D1210" s="400"/>
      <c r="E1210" s="400"/>
      <c r="F1210" s="400"/>
      <c r="G1210" s="400"/>
      <c r="H1210" s="401"/>
      <c r="I1210" s="400"/>
      <c r="J1210" s="401"/>
    </row>
    <row r="1211" s="344" customFormat="1" ht="24" customHeight="1" spans="1:10">
      <c r="A1211" s="393">
        <v>22204</v>
      </c>
      <c r="B1211" s="394">
        <f t="shared" si="350"/>
        <v>5</v>
      </c>
      <c r="C1211" s="395" t="s">
        <v>1006</v>
      </c>
      <c r="D1211" s="396">
        <f t="shared" ref="D1211:G1211" si="363">SUM(D1212:D1216)</f>
        <v>630000</v>
      </c>
      <c r="E1211" s="396">
        <f t="shared" si="363"/>
        <v>0</v>
      </c>
      <c r="F1211" s="396">
        <f t="shared" si="363"/>
        <v>0</v>
      </c>
      <c r="G1211" s="396">
        <f t="shared" si="363"/>
        <v>20226.62</v>
      </c>
      <c r="H1211" s="397"/>
      <c r="I1211" s="396">
        <f>G1211-D1211</f>
        <v>-609773.38</v>
      </c>
      <c r="J1211" s="397">
        <f>I1211/D1211</f>
        <v>-0.967894253968254</v>
      </c>
    </row>
    <row r="1212" s="344" customFormat="1" ht="24" customHeight="1" spans="1:10">
      <c r="A1212" s="398">
        <v>2220401</v>
      </c>
      <c r="B1212" s="399">
        <f t="shared" si="350"/>
        <v>7</v>
      </c>
      <c r="C1212" s="6" t="s">
        <v>1007</v>
      </c>
      <c r="D1212" s="400"/>
      <c r="E1212" s="400"/>
      <c r="F1212" s="400"/>
      <c r="G1212" s="400"/>
      <c r="H1212" s="401"/>
      <c r="I1212" s="400"/>
      <c r="J1212" s="401"/>
    </row>
    <row r="1213" s="344" customFormat="1" ht="24" customHeight="1" spans="1:10">
      <c r="A1213" s="398">
        <v>2220402</v>
      </c>
      <c r="B1213" s="399">
        <f t="shared" si="350"/>
        <v>7</v>
      </c>
      <c r="C1213" s="6" t="s">
        <v>1008</v>
      </c>
      <c r="D1213" s="400"/>
      <c r="E1213" s="400"/>
      <c r="F1213" s="400"/>
      <c r="G1213" s="400"/>
      <c r="H1213" s="401"/>
      <c r="I1213" s="400"/>
      <c r="J1213" s="401"/>
    </row>
    <row r="1214" s="344" customFormat="1" ht="24" customHeight="1" spans="1:10">
      <c r="A1214" s="398">
        <v>2220403</v>
      </c>
      <c r="B1214" s="399">
        <f t="shared" si="350"/>
        <v>7</v>
      </c>
      <c r="C1214" s="6" t="s">
        <v>1009</v>
      </c>
      <c r="D1214" s="400">
        <v>630000</v>
      </c>
      <c r="E1214" s="400"/>
      <c r="F1214" s="400"/>
      <c r="G1214" s="400">
        <v>20226.62</v>
      </c>
      <c r="H1214" s="401"/>
      <c r="I1214" s="400">
        <f>G1214-D1214</f>
        <v>-609773.38</v>
      </c>
      <c r="J1214" s="401">
        <f>I1214/D1214</f>
        <v>-0.967894253968254</v>
      </c>
    </row>
    <row r="1215" s="344" customFormat="1" ht="24" customHeight="1" spans="1:10">
      <c r="A1215" s="398">
        <v>2220404</v>
      </c>
      <c r="B1215" s="399">
        <f t="shared" si="350"/>
        <v>7</v>
      </c>
      <c r="C1215" s="6" t="s">
        <v>1010</v>
      </c>
      <c r="D1215" s="400"/>
      <c r="E1215" s="400"/>
      <c r="F1215" s="400"/>
      <c r="G1215" s="400"/>
      <c r="H1215" s="401"/>
      <c r="I1215" s="400"/>
      <c r="J1215" s="401"/>
    </row>
    <row r="1216" s="344" customFormat="1" ht="24" customHeight="1" spans="1:10">
      <c r="A1216" s="398">
        <v>2220499</v>
      </c>
      <c r="B1216" s="399">
        <f t="shared" si="350"/>
        <v>7</v>
      </c>
      <c r="C1216" s="6" t="s">
        <v>1011</v>
      </c>
      <c r="D1216" s="400"/>
      <c r="E1216" s="400"/>
      <c r="F1216" s="400"/>
      <c r="G1216" s="400"/>
      <c r="H1216" s="401"/>
      <c r="I1216" s="400"/>
      <c r="J1216" s="401"/>
    </row>
    <row r="1217" s="344" customFormat="1" ht="24" customHeight="1" spans="1:10">
      <c r="A1217" s="393">
        <v>22205</v>
      </c>
      <c r="B1217" s="394">
        <f t="shared" si="350"/>
        <v>5</v>
      </c>
      <c r="C1217" s="395" t="s">
        <v>1012</v>
      </c>
      <c r="D1217" s="396"/>
      <c r="E1217" s="396">
        <v>700000</v>
      </c>
      <c r="F1217" s="396"/>
      <c r="G1217" s="396"/>
      <c r="H1217" s="397"/>
      <c r="I1217" s="396"/>
      <c r="J1217" s="397"/>
    </row>
    <row r="1218" s="344" customFormat="1" ht="24" customHeight="1" spans="1:10">
      <c r="A1218" s="398">
        <v>2220501</v>
      </c>
      <c r="B1218" s="399">
        <f t="shared" si="350"/>
        <v>7</v>
      </c>
      <c r="C1218" s="6" t="s">
        <v>1013</v>
      </c>
      <c r="D1218" s="400"/>
      <c r="E1218" s="400"/>
      <c r="F1218" s="400"/>
      <c r="G1218" s="400"/>
      <c r="H1218" s="401"/>
      <c r="I1218" s="400"/>
      <c r="J1218" s="401"/>
    </row>
    <row r="1219" s="344" customFormat="1" ht="24" customHeight="1" spans="1:10">
      <c r="A1219" s="398">
        <v>2220502</v>
      </c>
      <c r="B1219" s="399">
        <f t="shared" si="350"/>
        <v>7</v>
      </c>
      <c r="C1219" s="6" t="s">
        <v>1014</v>
      </c>
      <c r="D1219" s="400"/>
      <c r="E1219" s="400"/>
      <c r="F1219" s="400"/>
      <c r="G1219" s="400"/>
      <c r="H1219" s="401"/>
      <c r="I1219" s="400"/>
      <c r="J1219" s="401"/>
    </row>
    <row r="1220" s="344" customFormat="1" ht="24" customHeight="1" spans="1:10">
      <c r="A1220" s="398">
        <v>2220503</v>
      </c>
      <c r="B1220" s="399">
        <f t="shared" si="350"/>
        <v>7</v>
      </c>
      <c r="C1220" s="6" t="s">
        <v>1015</v>
      </c>
      <c r="D1220" s="400"/>
      <c r="E1220" s="400"/>
      <c r="F1220" s="400"/>
      <c r="G1220" s="400"/>
      <c r="H1220" s="401"/>
      <c r="I1220" s="400"/>
      <c r="J1220" s="401"/>
    </row>
    <row r="1221" s="344" customFormat="1" ht="24" customHeight="1" spans="1:10">
      <c r="A1221" s="398">
        <v>2220504</v>
      </c>
      <c r="B1221" s="399">
        <f t="shared" si="350"/>
        <v>7</v>
      </c>
      <c r="C1221" s="6" t="s">
        <v>1016</v>
      </c>
      <c r="D1221" s="400"/>
      <c r="E1221" s="400">
        <v>700000</v>
      </c>
      <c r="F1221" s="400"/>
      <c r="G1221" s="400"/>
      <c r="H1221" s="401"/>
      <c r="I1221" s="400"/>
      <c r="J1221" s="401"/>
    </row>
    <row r="1222" s="344" customFormat="1" ht="24" customHeight="1" spans="1:10">
      <c r="A1222" s="398">
        <v>2220505</v>
      </c>
      <c r="B1222" s="399">
        <f t="shared" si="350"/>
        <v>7</v>
      </c>
      <c r="C1222" s="6" t="s">
        <v>1017</v>
      </c>
      <c r="D1222" s="400"/>
      <c r="E1222" s="400"/>
      <c r="F1222" s="400"/>
      <c r="G1222" s="400"/>
      <c r="H1222" s="401"/>
      <c r="I1222" s="400"/>
      <c r="J1222" s="401"/>
    </row>
    <row r="1223" s="344" customFormat="1" ht="24" customHeight="1" spans="1:10">
      <c r="A1223" s="398">
        <v>2220506</v>
      </c>
      <c r="B1223" s="399">
        <f t="shared" si="350"/>
        <v>7</v>
      </c>
      <c r="C1223" s="6" t="s">
        <v>1018</v>
      </c>
      <c r="D1223" s="400"/>
      <c r="E1223" s="400"/>
      <c r="F1223" s="400"/>
      <c r="G1223" s="400"/>
      <c r="H1223" s="401"/>
      <c r="I1223" s="400"/>
      <c r="J1223" s="401"/>
    </row>
    <row r="1224" s="344" customFormat="1" ht="24" customHeight="1" spans="1:10">
      <c r="A1224" s="398">
        <v>2220507</v>
      </c>
      <c r="B1224" s="399">
        <f t="shared" ref="B1224:B1287" si="364">LEN(A1224)</f>
        <v>7</v>
      </c>
      <c r="C1224" s="6" t="s">
        <v>1019</v>
      </c>
      <c r="D1224" s="400"/>
      <c r="E1224" s="400"/>
      <c r="F1224" s="400"/>
      <c r="G1224" s="400"/>
      <c r="H1224" s="401"/>
      <c r="I1224" s="400"/>
      <c r="J1224" s="401"/>
    </row>
    <row r="1225" s="344" customFormat="1" ht="24" customHeight="1" spans="1:10">
      <c r="A1225" s="398">
        <v>2220508</v>
      </c>
      <c r="B1225" s="399">
        <f t="shared" si="364"/>
        <v>7</v>
      </c>
      <c r="C1225" s="6" t="s">
        <v>1020</v>
      </c>
      <c r="D1225" s="400"/>
      <c r="E1225" s="400"/>
      <c r="F1225" s="400"/>
      <c r="G1225" s="400"/>
      <c r="H1225" s="401"/>
      <c r="I1225" s="400"/>
      <c r="J1225" s="401"/>
    </row>
    <row r="1226" s="344" customFormat="1" ht="24" customHeight="1" spans="1:10">
      <c r="A1226" s="398">
        <v>2220509</v>
      </c>
      <c r="B1226" s="399">
        <f t="shared" si="364"/>
        <v>7</v>
      </c>
      <c r="C1226" s="6" t="s">
        <v>1021</v>
      </c>
      <c r="D1226" s="400"/>
      <c r="E1226" s="400"/>
      <c r="F1226" s="400"/>
      <c r="G1226" s="400"/>
      <c r="H1226" s="401"/>
      <c r="I1226" s="400"/>
      <c r="J1226" s="401"/>
    </row>
    <row r="1227" s="344" customFormat="1" ht="24" customHeight="1" spans="1:10">
      <c r="A1227" s="398">
        <v>2220510</v>
      </c>
      <c r="B1227" s="399">
        <f t="shared" si="364"/>
        <v>7</v>
      </c>
      <c r="C1227" s="6" t="s">
        <v>1022</v>
      </c>
      <c r="D1227" s="400"/>
      <c r="E1227" s="400"/>
      <c r="F1227" s="400"/>
      <c r="G1227" s="400"/>
      <c r="H1227" s="401"/>
      <c r="I1227" s="400"/>
      <c r="J1227" s="401"/>
    </row>
    <row r="1228" s="344" customFormat="1" ht="24" customHeight="1" spans="1:10">
      <c r="A1228" s="398">
        <v>2220511</v>
      </c>
      <c r="B1228" s="399">
        <f t="shared" si="364"/>
        <v>7</v>
      </c>
      <c r="C1228" s="6" t="s">
        <v>1023</v>
      </c>
      <c r="D1228" s="400"/>
      <c r="E1228" s="400"/>
      <c r="F1228" s="400"/>
      <c r="G1228" s="400"/>
      <c r="H1228" s="401"/>
      <c r="I1228" s="400"/>
      <c r="J1228" s="401"/>
    </row>
    <row r="1229" s="344" customFormat="1" ht="24" customHeight="1" spans="1:10">
      <c r="A1229" s="398">
        <v>2220599</v>
      </c>
      <c r="B1229" s="399">
        <f t="shared" si="364"/>
        <v>7</v>
      </c>
      <c r="C1229" s="6" t="s">
        <v>1024</v>
      </c>
      <c r="D1229" s="400"/>
      <c r="E1229" s="400"/>
      <c r="F1229" s="400"/>
      <c r="G1229" s="400"/>
      <c r="H1229" s="401"/>
      <c r="I1229" s="400"/>
      <c r="J1229" s="401"/>
    </row>
    <row r="1230" s="344" customFormat="1" ht="24" customHeight="1" spans="1:10">
      <c r="A1230" s="387">
        <v>224</v>
      </c>
      <c r="B1230" s="388">
        <f t="shared" si="364"/>
        <v>3</v>
      </c>
      <c r="C1230" s="420" t="s">
        <v>1025</v>
      </c>
      <c r="D1230" s="421">
        <f t="shared" ref="D1230:G1230" si="365">D1231+D1242+D1249+D1257+D1270+D1274+D1278</f>
        <v>3487218.97</v>
      </c>
      <c r="E1230" s="421">
        <f t="shared" si="365"/>
        <v>11526830.76</v>
      </c>
      <c r="F1230" s="421">
        <f t="shared" si="365"/>
        <v>8471727.83</v>
      </c>
      <c r="G1230" s="421">
        <f t="shared" si="365"/>
        <v>21206667.49</v>
      </c>
      <c r="H1230" s="392">
        <f t="shared" ref="H1230:H1232" si="366">G1230/F1230</f>
        <v>2.50322813899936</v>
      </c>
      <c r="I1230" s="421">
        <f t="shared" ref="I1230:I1232" si="367">G1230-D1230</f>
        <v>17719448.52</v>
      </c>
      <c r="J1230" s="392">
        <f t="shared" ref="J1230:J1232" si="368">I1230/D1230</f>
        <v>5.08125491184742</v>
      </c>
    </row>
    <row r="1231" s="344" customFormat="1" ht="24" customHeight="1" spans="1:10">
      <c r="A1231" s="393">
        <v>22401</v>
      </c>
      <c r="B1231" s="394">
        <f t="shared" si="364"/>
        <v>5</v>
      </c>
      <c r="C1231" s="395" t="s">
        <v>1026</v>
      </c>
      <c r="D1231" s="396">
        <f t="shared" ref="D1231:G1231" si="369">SUM(D1232:D1241)</f>
        <v>2187874.41</v>
      </c>
      <c r="E1231" s="396">
        <f t="shared" si="369"/>
        <v>1810330.76</v>
      </c>
      <c r="F1231" s="396">
        <f t="shared" si="369"/>
        <v>3204518.26</v>
      </c>
      <c r="G1231" s="396">
        <f t="shared" si="369"/>
        <v>2472916.92</v>
      </c>
      <c r="H1231" s="397">
        <f t="shared" si="366"/>
        <v>0.771696935189254</v>
      </c>
      <c r="I1231" s="396">
        <f t="shared" si="367"/>
        <v>285042.510000001</v>
      </c>
      <c r="J1231" s="397">
        <f t="shared" si="368"/>
        <v>0.13028284836514</v>
      </c>
    </row>
    <row r="1232" s="344" customFormat="1" ht="24" customHeight="1" spans="1:10">
      <c r="A1232" s="398">
        <v>2240101</v>
      </c>
      <c r="B1232" s="399">
        <f t="shared" si="364"/>
        <v>7</v>
      </c>
      <c r="C1232" s="6" t="s">
        <v>169</v>
      </c>
      <c r="D1232" s="400">
        <v>2043691.91</v>
      </c>
      <c r="E1232" s="400">
        <v>1810330.76</v>
      </c>
      <c r="F1232" s="400">
        <v>2257564.09</v>
      </c>
      <c r="G1232" s="400">
        <v>2210137.24</v>
      </c>
      <c r="H1232" s="401">
        <f t="shared" si="366"/>
        <v>0.978992024983884</v>
      </c>
      <c r="I1232" s="400">
        <f t="shared" si="367"/>
        <v>166445.33</v>
      </c>
      <c r="J1232" s="401">
        <f t="shared" si="368"/>
        <v>0.0814434549481582</v>
      </c>
    </row>
    <row r="1233" s="344" customFormat="1" ht="24" customHeight="1" spans="1:10">
      <c r="A1233" s="398">
        <v>2240102</v>
      </c>
      <c r="B1233" s="399">
        <f t="shared" si="364"/>
        <v>7</v>
      </c>
      <c r="C1233" s="6" t="s">
        <v>170</v>
      </c>
      <c r="D1233" s="400"/>
      <c r="E1233" s="400"/>
      <c r="F1233" s="400"/>
      <c r="G1233" s="400"/>
      <c r="H1233" s="401"/>
      <c r="I1233" s="400"/>
      <c r="J1233" s="401"/>
    </row>
    <row r="1234" s="344" customFormat="1" ht="24" customHeight="1" spans="1:10">
      <c r="A1234" s="398">
        <v>2240103</v>
      </c>
      <c r="B1234" s="399">
        <f t="shared" si="364"/>
        <v>7</v>
      </c>
      <c r="C1234" s="6" t="s">
        <v>171</v>
      </c>
      <c r="D1234" s="400"/>
      <c r="E1234" s="400"/>
      <c r="F1234" s="400"/>
      <c r="G1234" s="400"/>
      <c r="H1234" s="401"/>
      <c r="I1234" s="400"/>
      <c r="J1234" s="401"/>
    </row>
    <row r="1235" s="344" customFormat="1" ht="24" customHeight="1" spans="1:10">
      <c r="A1235" s="398">
        <v>2240104</v>
      </c>
      <c r="B1235" s="399">
        <f t="shared" si="364"/>
        <v>7</v>
      </c>
      <c r="C1235" s="6" t="s">
        <v>1027</v>
      </c>
      <c r="D1235" s="400">
        <v>2400</v>
      </c>
      <c r="E1235" s="400"/>
      <c r="F1235" s="400"/>
      <c r="G1235" s="400"/>
      <c r="H1235" s="401"/>
      <c r="I1235" s="400">
        <f t="shared" ref="I1235:I1242" si="370">G1235-D1235</f>
        <v>-2400</v>
      </c>
      <c r="J1235" s="401"/>
    </row>
    <row r="1236" s="344" customFormat="1" ht="24" customHeight="1" spans="1:10">
      <c r="A1236" s="398">
        <v>2240105</v>
      </c>
      <c r="B1236" s="399">
        <f t="shared" si="364"/>
        <v>7</v>
      </c>
      <c r="C1236" s="6" t="s">
        <v>1028</v>
      </c>
      <c r="D1236" s="400"/>
      <c r="E1236" s="400"/>
      <c r="F1236" s="400"/>
      <c r="G1236" s="400"/>
      <c r="H1236" s="401"/>
      <c r="I1236" s="400"/>
      <c r="J1236" s="401"/>
    </row>
    <row r="1237" s="344" customFormat="1" ht="24" customHeight="1" spans="1:10">
      <c r="A1237" s="398">
        <v>2240106</v>
      </c>
      <c r="B1237" s="399">
        <f t="shared" si="364"/>
        <v>7</v>
      </c>
      <c r="C1237" s="6" t="s">
        <v>1029</v>
      </c>
      <c r="D1237" s="400">
        <v>17600</v>
      </c>
      <c r="E1237" s="400"/>
      <c r="F1237" s="400">
        <v>64969.17</v>
      </c>
      <c r="G1237" s="400">
        <v>19410</v>
      </c>
      <c r="H1237" s="401">
        <f t="shared" ref="H1237:H1241" si="371">G1237/F1237</f>
        <v>0.29875708740007</v>
      </c>
      <c r="I1237" s="400">
        <f t="shared" si="370"/>
        <v>1810</v>
      </c>
      <c r="J1237" s="401">
        <f t="shared" ref="J1237:J1241" si="372">I1237/D1237</f>
        <v>0.102840909090909</v>
      </c>
    </row>
    <row r="1238" s="344" customFormat="1" ht="24" customHeight="1" spans="1:10">
      <c r="A1238" s="398">
        <v>2240108</v>
      </c>
      <c r="B1238" s="399">
        <f t="shared" si="364"/>
        <v>7</v>
      </c>
      <c r="C1238" s="6" t="s">
        <v>1030</v>
      </c>
      <c r="D1238" s="400"/>
      <c r="E1238" s="400"/>
      <c r="F1238" s="400"/>
      <c r="G1238" s="400"/>
      <c r="H1238" s="401"/>
      <c r="I1238" s="400"/>
      <c r="J1238" s="401"/>
    </row>
    <row r="1239" s="344" customFormat="1" ht="24" customHeight="1" spans="1:10">
      <c r="A1239" s="398">
        <v>2240109</v>
      </c>
      <c r="B1239" s="399">
        <f t="shared" si="364"/>
        <v>7</v>
      </c>
      <c r="C1239" s="6" t="s">
        <v>1031</v>
      </c>
      <c r="D1239" s="400"/>
      <c r="E1239" s="400"/>
      <c r="F1239" s="400"/>
      <c r="G1239" s="400"/>
      <c r="H1239" s="401"/>
      <c r="I1239" s="400"/>
      <c r="J1239" s="401"/>
    </row>
    <row r="1240" s="344" customFormat="1" ht="24" customHeight="1" spans="1:10">
      <c r="A1240" s="398">
        <v>2240150</v>
      </c>
      <c r="B1240" s="399">
        <f t="shared" si="364"/>
        <v>7</v>
      </c>
      <c r="C1240" s="6" t="s">
        <v>173</v>
      </c>
      <c r="D1240" s="400">
        <v>67624.7</v>
      </c>
      <c r="E1240" s="400"/>
      <c r="F1240" s="400">
        <v>150800</v>
      </c>
      <c r="G1240" s="400">
        <v>43369.68</v>
      </c>
      <c r="H1240" s="401">
        <f t="shared" si="371"/>
        <v>0.287597347480106</v>
      </c>
      <c r="I1240" s="400">
        <f t="shared" si="370"/>
        <v>-24255.02</v>
      </c>
      <c r="J1240" s="401">
        <f t="shared" si="372"/>
        <v>-0.358671018133907</v>
      </c>
    </row>
    <row r="1241" s="344" customFormat="1" ht="24" customHeight="1" spans="1:10">
      <c r="A1241" s="398">
        <v>2240199</v>
      </c>
      <c r="B1241" s="399">
        <f t="shared" si="364"/>
        <v>7</v>
      </c>
      <c r="C1241" s="6" t="s">
        <v>1032</v>
      </c>
      <c r="D1241" s="400">
        <v>56557.8</v>
      </c>
      <c r="E1241" s="400"/>
      <c r="F1241" s="400">
        <v>731185</v>
      </c>
      <c r="G1241" s="400">
        <v>200000</v>
      </c>
      <c r="H1241" s="401">
        <f t="shared" si="371"/>
        <v>0.273528587156465</v>
      </c>
      <c r="I1241" s="400">
        <f t="shared" si="370"/>
        <v>143442.2</v>
      </c>
      <c r="J1241" s="401">
        <f t="shared" si="372"/>
        <v>2.53620543939121</v>
      </c>
    </row>
    <row r="1242" s="344" customFormat="1" ht="24" customHeight="1" spans="1:10">
      <c r="A1242" s="393">
        <v>22402</v>
      </c>
      <c r="B1242" s="394">
        <f t="shared" si="364"/>
        <v>5</v>
      </c>
      <c r="C1242" s="395" t="s">
        <v>1033</v>
      </c>
      <c r="D1242" s="396"/>
      <c r="E1242" s="396">
        <f t="shared" ref="E1242:G1242" si="373">SUM(E1243:E1248)</f>
        <v>0</v>
      </c>
      <c r="F1242" s="396">
        <f t="shared" si="373"/>
        <v>0</v>
      </c>
      <c r="G1242" s="396">
        <f t="shared" si="373"/>
        <v>13699000</v>
      </c>
      <c r="H1242" s="397"/>
      <c r="I1242" s="396">
        <f t="shared" si="370"/>
        <v>13699000</v>
      </c>
      <c r="J1242" s="397"/>
    </row>
    <row r="1243" s="344" customFormat="1" ht="24" customHeight="1" spans="1:10">
      <c r="A1243" s="398">
        <v>2240201</v>
      </c>
      <c r="B1243" s="399">
        <f t="shared" si="364"/>
        <v>7</v>
      </c>
      <c r="C1243" s="6" t="s">
        <v>169</v>
      </c>
      <c r="D1243" s="400"/>
      <c r="E1243" s="400"/>
      <c r="F1243" s="400"/>
      <c r="G1243" s="400"/>
      <c r="H1243" s="401"/>
      <c r="I1243" s="400"/>
      <c r="J1243" s="401"/>
    </row>
    <row r="1244" s="344" customFormat="1" ht="24" customHeight="1" spans="1:10">
      <c r="A1244" s="398">
        <v>2240202</v>
      </c>
      <c r="B1244" s="399">
        <f t="shared" si="364"/>
        <v>7</v>
      </c>
      <c r="C1244" s="6" t="s">
        <v>1034</v>
      </c>
      <c r="D1244" s="400"/>
      <c r="E1244" s="400"/>
      <c r="F1244" s="400"/>
      <c r="G1244" s="400"/>
      <c r="H1244" s="401"/>
      <c r="I1244" s="400"/>
      <c r="J1244" s="401"/>
    </row>
    <row r="1245" s="344" customFormat="1" ht="24" customHeight="1" spans="1:10">
      <c r="A1245" s="398">
        <v>2240203</v>
      </c>
      <c r="B1245" s="399">
        <f t="shared" si="364"/>
        <v>7</v>
      </c>
      <c r="C1245" s="6" t="s">
        <v>171</v>
      </c>
      <c r="D1245" s="400"/>
      <c r="E1245" s="400"/>
      <c r="F1245" s="400"/>
      <c r="G1245" s="400"/>
      <c r="H1245" s="401"/>
      <c r="I1245" s="400"/>
      <c r="J1245" s="401"/>
    </row>
    <row r="1246" s="344" customFormat="1" ht="24" customHeight="1" spans="1:10">
      <c r="A1246" s="398">
        <v>2240204</v>
      </c>
      <c r="B1246" s="399">
        <f t="shared" si="364"/>
        <v>7</v>
      </c>
      <c r="C1246" s="6" t="s">
        <v>1035</v>
      </c>
      <c r="D1246" s="400"/>
      <c r="E1246" s="400"/>
      <c r="F1246" s="400"/>
      <c r="G1246" s="400">
        <v>12234600.42</v>
      </c>
      <c r="H1246" s="401"/>
      <c r="I1246" s="400">
        <f>G1246-D1246</f>
        <v>12234600.42</v>
      </c>
      <c r="J1246" s="401"/>
    </row>
    <row r="1247" s="344" customFormat="1" ht="24" customHeight="1" spans="1:10">
      <c r="A1247" s="398">
        <v>2240250</v>
      </c>
      <c r="B1247" s="399">
        <f t="shared" si="364"/>
        <v>7</v>
      </c>
      <c r="C1247" s="6" t="s">
        <v>173</v>
      </c>
      <c r="D1247" s="431"/>
      <c r="E1247" s="431"/>
      <c r="F1247" s="431"/>
      <c r="G1247" s="431"/>
      <c r="H1247" s="401"/>
      <c r="I1247" s="431"/>
      <c r="J1247" s="401"/>
    </row>
    <row r="1248" s="344" customFormat="1" ht="24" customHeight="1" spans="1:10">
      <c r="A1248" s="398">
        <v>2240299</v>
      </c>
      <c r="B1248" s="399">
        <f t="shared" si="364"/>
        <v>7</v>
      </c>
      <c r="C1248" s="6" t="s">
        <v>1036</v>
      </c>
      <c r="D1248" s="400"/>
      <c r="E1248" s="400"/>
      <c r="F1248" s="400"/>
      <c r="G1248" s="400">
        <v>1464399.58</v>
      </c>
      <c r="H1248" s="401"/>
      <c r="I1248" s="400">
        <f>G1248-D1248</f>
        <v>1464399.58</v>
      </c>
      <c r="J1248" s="401"/>
    </row>
    <row r="1249" s="344" customFormat="1" ht="24" customHeight="1" spans="1:10">
      <c r="A1249" s="393">
        <v>22404</v>
      </c>
      <c r="B1249" s="394">
        <f t="shared" si="364"/>
        <v>5</v>
      </c>
      <c r="C1249" s="395" t="s">
        <v>1037</v>
      </c>
      <c r="D1249" s="396"/>
      <c r="E1249" s="396"/>
      <c r="F1249" s="396"/>
      <c r="G1249" s="396"/>
      <c r="H1249" s="397"/>
      <c r="I1249" s="396"/>
      <c r="J1249" s="397"/>
    </row>
    <row r="1250" s="344" customFormat="1" ht="24" customHeight="1" spans="1:10">
      <c r="A1250" s="398">
        <v>2240401</v>
      </c>
      <c r="B1250" s="399">
        <f t="shared" si="364"/>
        <v>7</v>
      </c>
      <c r="C1250" s="6" t="s">
        <v>169</v>
      </c>
      <c r="D1250" s="400"/>
      <c r="E1250" s="400"/>
      <c r="F1250" s="400"/>
      <c r="G1250" s="400"/>
      <c r="H1250" s="401"/>
      <c r="I1250" s="400"/>
      <c r="J1250" s="401"/>
    </row>
    <row r="1251" s="344" customFormat="1" ht="24" customHeight="1" spans="1:10">
      <c r="A1251" s="398">
        <v>2240402</v>
      </c>
      <c r="B1251" s="399">
        <f t="shared" si="364"/>
        <v>7</v>
      </c>
      <c r="C1251" s="6" t="s">
        <v>170</v>
      </c>
      <c r="D1251" s="400"/>
      <c r="E1251" s="400"/>
      <c r="F1251" s="400"/>
      <c r="G1251" s="400"/>
      <c r="H1251" s="401"/>
      <c r="I1251" s="400"/>
      <c r="J1251" s="401"/>
    </row>
    <row r="1252" s="344" customFormat="1" ht="24" customHeight="1" spans="1:10">
      <c r="A1252" s="398">
        <v>2240403</v>
      </c>
      <c r="B1252" s="399">
        <f t="shared" si="364"/>
        <v>7</v>
      </c>
      <c r="C1252" s="6" t="s">
        <v>171</v>
      </c>
      <c r="D1252" s="400"/>
      <c r="E1252" s="400"/>
      <c r="F1252" s="400"/>
      <c r="G1252" s="400"/>
      <c r="H1252" s="401"/>
      <c r="I1252" s="400"/>
      <c r="J1252" s="401"/>
    </row>
    <row r="1253" s="344" customFormat="1" ht="24" customHeight="1" spans="1:10">
      <c r="A1253" s="398">
        <v>2240404</v>
      </c>
      <c r="B1253" s="399">
        <f t="shared" si="364"/>
        <v>7</v>
      </c>
      <c r="C1253" s="6" t="s">
        <v>1038</v>
      </c>
      <c r="D1253" s="400"/>
      <c r="E1253" s="400"/>
      <c r="F1253" s="400"/>
      <c r="G1253" s="400"/>
      <c r="H1253" s="401"/>
      <c r="I1253" s="400"/>
      <c r="J1253" s="401"/>
    </row>
    <row r="1254" s="344" customFormat="1" ht="24" customHeight="1" spans="1:10">
      <c r="A1254" s="398">
        <v>2240405</v>
      </c>
      <c r="B1254" s="399">
        <f t="shared" si="364"/>
        <v>7</v>
      </c>
      <c r="C1254" s="6" t="s">
        <v>1039</v>
      </c>
      <c r="D1254" s="400"/>
      <c r="E1254" s="400"/>
      <c r="F1254" s="400"/>
      <c r="G1254" s="400"/>
      <c r="H1254" s="401"/>
      <c r="I1254" s="400"/>
      <c r="J1254" s="401"/>
    </row>
    <row r="1255" s="344" customFormat="1" ht="24" customHeight="1" spans="1:10">
      <c r="A1255" s="398">
        <v>2240450</v>
      </c>
      <c r="B1255" s="399">
        <f t="shared" si="364"/>
        <v>7</v>
      </c>
      <c r="C1255" s="6" t="s">
        <v>173</v>
      </c>
      <c r="D1255" s="400"/>
      <c r="E1255" s="400"/>
      <c r="F1255" s="400"/>
      <c r="G1255" s="400"/>
      <c r="H1255" s="401"/>
      <c r="I1255" s="400"/>
      <c r="J1255" s="401"/>
    </row>
    <row r="1256" s="344" customFormat="1" ht="24" customHeight="1" spans="1:10">
      <c r="A1256" s="398">
        <v>2240499</v>
      </c>
      <c r="B1256" s="399">
        <f t="shared" si="364"/>
        <v>7</v>
      </c>
      <c r="C1256" s="6" t="s">
        <v>1040</v>
      </c>
      <c r="D1256" s="400"/>
      <c r="E1256" s="400"/>
      <c r="F1256" s="400"/>
      <c r="G1256" s="400"/>
      <c r="H1256" s="401"/>
      <c r="I1256" s="400"/>
      <c r="J1256" s="401"/>
    </row>
    <row r="1257" s="344" customFormat="1" ht="24" customHeight="1" spans="1:10">
      <c r="A1257" s="393">
        <v>22405</v>
      </c>
      <c r="B1257" s="394">
        <f t="shared" si="364"/>
        <v>5</v>
      </c>
      <c r="C1257" s="395" t="s">
        <v>1041</v>
      </c>
      <c r="D1257" s="396"/>
      <c r="E1257" s="396"/>
      <c r="F1257" s="396"/>
      <c r="G1257" s="396"/>
      <c r="H1257" s="397"/>
      <c r="I1257" s="396"/>
      <c r="J1257" s="397"/>
    </row>
    <row r="1258" s="344" customFormat="1" ht="24" customHeight="1" spans="1:10">
      <c r="A1258" s="398">
        <v>2240501</v>
      </c>
      <c r="B1258" s="399">
        <f t="shared" si="364"/>
        <v>7</v>
      </c>
      <c r="C1258" s="6" t="s">
        <v>169</v>
      </c>
      <c r="D1258" s="400"/>
      <c r="E1258" s="400"/>
      <c r="F1258" s="400"/>
      <c r="G1258" s="400"/>
      <c r="H1258" s="401"/>
      <c r="I1258" s="400"/>
      <c r="J1258" s="401"/>
    </row>
    <row r="1259" s="344" customFormat="1" ht="24" customHeight="1" spans="1:10">
      <c r="A1259" s="398">
        <v>2240502</v>
      </c>
      <c r="B1259" s="399">
        <f t="shared" si="364"/>
        <v>7</v>
      </c>
      <c r="C1259" s="6" t="s">
        <v>170</v>
      </c>
      <c r="D1259" s="400"/>
      <c r="E1259" s="400"/>
      <c r="F1259" s="400"/>
      <c r="G1259" s="400"/>
      <c r="H1259" s="401"/>
      <c r="I1259" s="400"/>
      <c r="J1259" s="401"/>
    </row>
    <row r="1260" s="344" customFormat="1" ht="24" customHeight="1" spans="1:10">
      <c r="A1260" s="398">
        <v>2240503</v>
      </c>
      <c r="B1260" s="399">
        <f t="shared" si="364"/>
        <v>7</v>
      </c>
      <c r="C1260" s="6" t="s">
        <v>171</v>
      </c>
      <c r="D1260" s="400"/>
      <c r="E1260" s="400"/>
      <c r="F1260" s="400"/>
      <c r="G1260" s="400"/>
      <c r="H1260" s="401"/>
      <c r="I1260" s="400"/>
      <c r="J1260" s="401"/>
    </row>
    <row r="1261" s="344" customFormat="1" ht="24" customHeight="1" spans="1:10">
      <c r="A1261" s="398">
        <v>2240504</v>
      </c>
      <c r="B1261" s="399">
        <f t="shared" si="364"/>
        <v>7</v>
      </c>
      <c r="C1261" s="6" t="s">
        <v>1042</v>
      </c>
      <c r="D1261" s="400"/>
      <c r="E1261" s="400"/>
      <c r="F1261" s="400"/>
      <c r="G1261" s="400"/>
      <c r="H1261" s="401"/>
      <c r="I1261" s="400"/>
      <c r="J1261" s="401"/>
    </row>
    <row r="1262" s="344" customFormat="1" ht="24" customHeight="1" spans="1:10">
      <c r="A1262" s="398">
        <v>2240505</v>
      </c>
      <c r="B1262" s="399">
        <f t="shared" si="364"/>
        <v>7</v>
      </c>
      <c r="C1262" s="6" t="s">
        <v>1043</v>
      </c>
      <c r="D1262" s="400"/>
      <c r="E1262" s="400"/>
      <c r="F1262" s="400"/>
      <c r="G1262" s="400"/>
      <c r="H1262" s="401"/>
      <c r="I1262" s="400"/>
      <c r="J1262" s="401"/>
    </row>
    <row r="1263" s="344" customFormat="1" ht="24" customHeight="1" spans="1:10">
      <c r="A1263" s="398">
        <v>2240506</v>
      </c>
      <c r="B1263" s="399">
        <f t="shared" si="364"/>
        <v>7</v>
      </c>
      <c r="C1263" s="6" t="s">
        <v>1044</v>
      </c>
      <c r="D1263" s="400"/>
      <c r="E1263" s="400"/>
      <c r="F1263" s="400"/>
      <c r="G1263" s="400"/>
      <c r="H1263" s="401"/>
      <c r="I1263" s="400"/>
      <c r="J1263" s="401"/>
    </row>
    <row r="1264" s="344" customFormat="1" ht="24" customHeight="1" spans="1:10">
      <c r="A1264" s="398">
        <v>2240507</v>
      </c>
      <c r="B1264" s="399">
        <f t="shared" si="364"/>
        <v>7</v>
      </c>
      <c r="C1264" s="6" t="s">
        <v>1045</v>
      </c>
      <c r="D1264" s="400"/>
      <c r="E1264" s="400"/>
      <c r="F1264" s="400"/>
      <c r="G1264" s="400"/>
      <c r="H1264" s="401"/>
      <c r="I1264" s="400"/>
      <c r="J1264" s="401"/>
    </row>
    <row r="1265" s="344" customFormat="1" ht="24" customHeight="1" spans="1:10">
      <c r="A1265" s="398">
        <v>2240508</v>
      </c>
      <c r="B1265" s="399">
        <f t="shared" si="364"/>
        <v>7</v>
      </c>
      <c r="C1265" s="6" t="s">
        <v>1046</v>
      </c>
      <c r="D1265" s="400"/>
      <c r="E1265" s="400"/>
      <c r="F1265" s="400"/>
      <c r="G1265" s="400"/>
      <c r="H1265" s="401"/>
      <c r="I1265" s="400"/>
      <c r="J1265" s="401"/>
    </row>
    <row r="1266" s="344" customFormat="1" ht="24" customHeight="1" spans="1:10">
      <c r="A1266" s="398">
        <v>2240509</v>
      </c>
      <c r="B1266" s="399">
        <f t="shared" si="364"/>
        <v>7</v>
      </c>
      <c r="C1266" s="6" t="s">
        <v>1047</v>
      </c>
      <c r="D1266" s="400"/>
      <c r="E1266" s="400"/>
      <c r="F1266" s="400"/>
      <c r="G1266" s="400"/>
      <c r="H1266" s="401"/>
      <c r="I1266" s="400"/>
      <c r="J1266" s="401"/>
    </row>
    <row r="1267" s="344" customFormat="1" ht="24" customHeight="1" spans="1:10">
      <c r="A1267" s="398">
        <v>2240510</v>
      </c>
      <c r="B1267" s="399">
        <f t="shared" si="364"/>
        <v>7</v>
      </c>
      <c r="C1267" s="6" t="s">
        <v>1048</v>
      </c>
      <c r="D1267" s="400"/>
      <c r="E1267" s="400"/>
      <c r="F1267" s="400"/>
      <c r="G1267" s="400"/>
      <c r="H1267" s="401"/>
      <c r="I1267" s="400"/>
      <c r="J1267" s="401"/>
    </row>
    <row r="1268" s="344" customFormat="1" ht="24" customHeight="1" spans="1:10">
      <c r="A1268" s="398">
        <v>2240550</v>
      </c>
      <c r="B1268" s="399">
        <f t="shared" si="364"/>
        <v>7</v>
      </c>
      <c r="C1268" s="6" t="s">
        <v>1049</v>
      </c>
      <c r="D1268" s="400"/>
      <c r="E1268" s="400"/>
      <c r="F1268" s="400"/>
      <c r="G1268" s="400"/>
      <c r="H1268" s="401"/>
      <c r="I1268" s="400"/>
      <c r="J1268" s="401"/>
    </row>
    <row r="1269" s="344" customFormat="1" ht="24" customHeight="1" spans="1:10">
      <c r="A1269" s="398">
        <v>2240599</v>
      </c>
      <c r="B1269" s="399">
        <f t="shared" si="364"/>
        <v>7</v>
      </c>
      <c r="C1269" s="6" t="s">
        <v>1050</v>
      </c>
      <c r="D1269" s="400"/>
      <c r="E1269" s="400"/>
      <c r="F1269" s="400"/>
      <c r="G1269" s="400"/>
      <c r="H1269" s="401"/>
      <c r="I1269" s="400"/>
      <c r="J1269" s="401"/>
    </row>
    <row r="1270" s="344" customFormat="1" ht="24" customHeight="1" spans="1:10">
      <c r="A1270" s="393">
        <v>22406</v>
      </c>
      <c r="B1270" s="394">
        <f t="shared" si="364"/>
        <v>5</v>
      </c>
      <c r="C1270" s="395" t="s">
        <v>1051</v>
      </c>
      <c r="D1270" s="396">
        <f t="shared" ref="D1270:G1270" si="374">SUM(D1271:D1273)</f>
        <v>1299344.56</v>
      </c>
      <c r="E1270" s="396">
        <f t="shared" si="374"/>
        <v>196500</v>
      </c>
      <c r="F1270" s="396">
        <f t="shared" si="374"/>
        <v>684421</v>
      </c>
      <c r="G1270" s="396">
        <f t="shared" si="374"/>
        <v>451962</v>
      </c>
      <c r="H1270" s="397">
        <f t="shared" ref="H1270:H1273" si="375">G1270/F1270</f>
        <v>0.660356710270433</v>
      </c>
      <c r="I1270" s="396">
        <f t="shared" ref="I1270:I1273" si="376">G1270-D1270</f>
        <v>-847382.56</v>
      </c>
      <c r="J1270" s="397">
        <f t="shared" ref="J1270:J1273" si="377">I1270/D1270</f>
        <v>-0.652161548280927</v>
      </c>
    </row>
    <row r="1271" s="344" customFormat="1" ht="24" customHeight="1" spans="1:10">
      <c r="A1271" s="398">
        <v>2240601</v>
      </c>
      <c r="B1271" s="399">
        <f t="shared" si="364"/>
        <v>7</v>
      </c>
      <c r="C1271" s="6" t="s">
        <v>1052</v>
      </c>
      <c r="D1271" s="400">
        <v>215070</v>
      </c>
      <c r="E1271" s="400">
        <v>196500</v>
      </c>
      <c r="F1271" s="400">
        <v>496500</v>
      </c>
      <c r="G1271" s="400">
        <v>363900</v>
      </c>
      <c r="H1271" s="401">
        <f t="shared" si="375"/>
        <v>0.732930513595166</v>
      </c>
      <c r="I1271" s="400">
        <f t="shared" si="376"/>
        <v>148830</v>
      </c>
      <c r="J1271" s="401">
        <f t="shared" si="377"/>
        <v>0.692007253452364</v>
      </c>
    </row>
    <row r="1272" s="344" customFormat="1" ht="24" customHeight="1" spans="1:10">
      <c r="A1272" s="398">
        <v>2240602</v>
      </c>
      <c r="B1272" s="399">
        <f t="shared" si="364"/>
        <v>7</v>
      </c>
      <c r="C1272" s="6" t="s">
        <v>1053</v>
      </c>
      <c r="D1272" s="400">
        <v>887949.56</v>
      </c>
      <c r="E1272" s="400"/>
      <c r="F1272" s="400">
        <v>138062</v>
      </c>
      <c r="G1272" s="400">
        <v>88062</v>
      </c>
      <c r="H1272" s="401">
        <f t="shared" si="375"/>
        <v>0.637843867248048</v>
      </c>
      <c r="I1272" s="400">
        <f t="shared" si="376"/>
        <v>-799887.56</v>
      </c>
      <c r="J1272" s="401">
        <f t="shared" si="377"/>
        <v>-0.900825447787823</v>
      </c>
    </row>
    <row r="1273" s="344" customFormat="1" ht="24" customHeight="1" spans="1:10">
      <c r="A1273" s="398">
        <v>2240699</v>
      </c>
      <c r="B1273" s="399">
        <f t="shared" si="364"/>
        <v>7</v>
      </c>
      <c r="C1273" s="6" t="s">
        <v>1054</v>
      </c>
      <c r="D1273" s="400">
        <v>196325</v>
      </c>
      <c r="E1273" s="400"/>
      <c r="F1273" s="400">
        <v>49859</v>
      </c>
      <c r="G1273" s="400">
        <v>0</v>
      </c>
      <c r="H1273" s="401">
        <f t="shared" si="375"/>
        <v>0</v>
      </c>
      <c r="I1273" s="400">
        <f t="shared" si="376"/>
        <v>-196325</v>
      </c>
      <c r="J1273" s="401">
        <f t="shared" si="377"/>
        <v>-1</v>
      </c>
    </row>
    <row r="1274" s="344" customFormat="1" ht="24" customHeight="1" spans="1:10">
      <c r="A1274" s="393">
        <v>22407</v>
      </c>
      <c r="B1274" s="394">
        <f t="shared" si="364"/>
        <v>5</v>
      </c>
      <c r="C1274" s="395" t="s">
        <v>1055</v>
      </c>
      <c r="D1274" s="396"/>
      <c r="E1274" s="396"/>
      <c r="F1274" s="396"/>
      <c r="G1274" s="396"/>
      <c r="H1274" s="397"/>
      <c r="I1274" s="396"/>
      <c r="J1274" s="397"/>
    </row>
    <row r="1275" s="344" customFormat="1" ht="24" customHeight="1" spans="1:10">
      <c r="A1275" s="398">
        <v>2240703</v>
      </c>
      <c r="B1275" s="399">
        <f t="shared" si="364"/>
        <v>7</v>
      </c>
      <c r="C1275" s="6" t="s">
        <v>1056</v>
      </c>
      <c r="D1275" s="400"/>
      <c r="E1275" s="400"/>
      <c r="F1275" s="400"/>
      <c r="G1275" s="400"/>
      <c r="H1275" s="401"/>
      <c r="I1275" s="400"/>
      <c r="J1275" s="401"/>
    </row>
    <row r="1276" s="344" customFormat="1" ht="24" customHeight="1" spans="1:10">
      <c r="A1276" s="398">
        <v>2240704</v>
      </c>
      <c r="B1276" s="399">
        <f t="shared" si="364"/>
        <v>7</v>
      </c>
      <c r="C1276" s="6" t="s">
        <v>1057</v>
      </c>
      <c r="D1276" s="400"/>
      <c r="E1276" s="400"/>
      <c r="F1276" s="400"/>
      <c r="G1276" s="400"/>
      <c r="H1276" s="401"/>
      <c r="I1276" s="400"/>
      <c r="J1276" s="401"/>
    </row>
    <row r="1277" s="344" customFormat="1" ht="24" customHeight="1" spans="1:10">
      <c r="A1277" s="398">
        <v>2240799</v>
      </c>
      <c r="B1277" s="399">
        <f t="shared" si="364"/>
        <v>7</v>
      </c>
      <c r="C1277" s="6" t="s">
        <v>1058</v>
      </c>
      <c r="D1277" s="400"/>
      <c r="E1277" s="400"/>
      <c r="F1277" s="400"/>
      <c r="G1277" s="400"/>
      <c r="H1277" s="401"/>
      <c r="I1277" s="400"/>
      <c r="J1277" s="401"/>
    </row>
    <row r="1278" s="344" customFormat="1" ht="24" customHeight="1" spans="1:10">
      <c r="A1278" s="393">
        <v>22499</v>
      </c>
      <c r="B1278" s="394">
        <f t="shared" si="364"/>
        <v>5</v>
      </c>
      <c r="C1278" s="395" t="s">
        <v>1059</v>
      </c>
      <c r="D1278" s="396">
        <f t="shared" ref="D1278:G1278" si="378">D1279</f>
        <v>0</v>
      </c>
      <c r="E1278" s="396">
        <f t="shared" si="378"/>
        <v>9520000</v>
      </c>
      <c r="F1278" s="396">
        <f t="shared" si="378"/>
        <v>4582788.57</v>
      </c>
      <c r="G1278" s="396">
        <f t="shared" si="378"/>
        <v>4582788.57</v>
      </c>
      <c r="H1278" s="397">
        <f t="shared" ref="H1278:H1286" si="379">G1278/F1278</f>
        <v>1</v>
      </c>
      <c r="I1278" s="396">
        <f t="shared" ref="I1278:I1286" si="380">G1278-D1278</f>
        <v>4582788.57</v>
      </c>
      <c r="J1278" s="397"/>
    </row>
    <row r="1279" s="344" customFormat="1" ht="24" customHeight="1" spans="1:10">
      <c r="A1279" s="398">
        <v>2249999</v>
      </c>
      <c r="B1279" s="399">
        <f t="shared" si="364"/>
        <v>7</v>
      </c>
      <c r="C1279" s="6" t="s">
        <v>1060</v>
      </c>
      <c r="D1279" s="400"/>
      <c r="E1279" s="432">
        <v>9520000</v>
      </c>
      <c r="F1279" s="432">
        <v>4582788.57</v>
      </c>
      <c r="G1279" s="433">
        <v>4582788.57</v>
      </c>
      <c r="H1279" s="401">
        <f t="shared" si="379"/>
        <v>1</v>
      </c>
      <c r="I1279" s="400">
        <f t="shared" si="380"/>
        <v>4582788.57</v>
      </c>
      <c r="J1279" s="401"/>
    </row>
    <row r="1280" s="344" customFormat="1" ht="24" customHeight="1" spans="1:10">
      <c r="A1280" s="387">
        <v>227</v>
      </c>
      <c r="B1280" s="388">
        <f t="shared" si="364"/>
        <v>3</v>
      </c>
      <c r="C1280" s="420" t="s">
        <v>1061</v>
      </c>
      <c r="D1280" s="421"/>
      <c r="E1280" s="421">
        <v>30000000</v>
      </c>
      <c r="F1280" s="421">
        <v>4039091.12</v>
      </c>
      <c r="G1280" s="421">
        <v>0</v>
      </c>
      <c r="H1280" s="392">
        <f t="shared" si="379"/>
        <v>0</v>
      </c>
      <c r="I1280" s="421">
        <f t="shared" si="380"/>
        <v>0</v>
      </c>
      <c r="J1280" s="392"/>
    </row>
    <row r="1281" s="341" customFormat="1" ht="24" customHeight="1" spans="1:10">
      <c r="A1281" s="387">
        <v>229</v>
      </c>
      <c r="B1281" s="388">
        <f t="shared" si="364"/>
        <v>3</v>
      </c>
      <c r="C1281" s="420" t="s">
        <v>1062</v>
      </c>
      <c r="D1281" s="421">
        <f>D1282+D1284</f>
        <v>286433.28</v>
      </c>
      <c r="E1281" s="421">
        <f t="shared" ref="E1281:G1281" si="381">E1282</f>
        <v>0</v>
      </c>
      <c r="F1281" s="421">
        <f t="shared" si="381"/>
        <v>200000</v>
      </c>
      <c r="G1281" s="421">
        <f t="shared" si="381"/>
        <v>200000</v>
      </c>
      <c r="H1281" s="392">
        <f t="shared" si="379"/>
        <v>1</v>
      </c>
      <c r="I1281" s="421">
        <f t="shared" si="380"/>
        <v>-86433.28</v>
      </c>
      <c r="J1281" s="392">
        <f t="shared" ref="J1281:J1286" si="382">I1281/D1281</f>
        <v>-0.301757114257114</v>
      </c>
    </row>
    <row r="1282" s="341" customFormat="1" ht="24" customHeight="1" spans="1:10">
      <c r="A1282" s="393">
        <v>22902</v>
      </c>
      <c r="B1282" s="394">
        <f t="shared" si="364"/>
        <v>5</v>
      </c>
      <c r="C1282" s="395" t="s">
        <v>1063</v>
      </c>
      <c r="D1282" s="396"/>
      <c r="E1282" s="396">
        <f t="shared" ref="E1282:G1282" si="383">E1283</f>
        <v>0</v>
      </c>
      <c r="F1282" s="396">
        <f t="shared" si="383"/>
        <v>200000</v>
      </c>
      <c r="G1282" s="396">
        <f t="shared" si="383"/>
        <v>200000</v>
      </c>
      <c r="H1282" s="397">
        <f t="shared" si="379"/>
        <v>1</v>
      </c>
      <c r="I1282" s="396">
        <f t="shared" si="380"/>
        <v>200000</v>
      </c>
      <c r="J1282" s="397"/>
    </row>
    <row r="1283" s="341" customFormat="1" ht="24" customHeight="1" spans="1:10">
      <c r="A1283" s="398">
        <v>2290201</v>
      </c>
      <c r="B1283" s="399">
        <f t="shared" si="364"/>
        <v>7</v>
      </c>
      <c r="C1283" s="6" t="s">
        <v>1064</v>
      </c>
      <c r="D1283" s="400"/>
      <c r="E1283" s="400"/>
      <c r="F1283" s="400">
        <v>200000</v>
      </c>
      <c r="G1283" s="400">
        <v>200000</v>
      </c>
      <c r="H1283" s="401">
        <f t="shared" si="379"/>
        <v>1</v>
      </c>
      <c r="I1283" s="400">
        <f t="shared" si="380"/>
        <v>200000</v>
      </c>
      <c r="J1283" s="401"/>
    </row>
    <row r="1284" s="341" customFormat="1" ht="24" customHeight="1" spans="1:10">
      <c r="A1284" s="393">
        <v>22999</v>
      </c>
      <c r="B1284" s="394">
        <f t="shared" si="364"/>
        <v>5</v>
      </c>
      <c r="C1284" s="395" t="s">
        <v>924</v>
      </c>
      <c r="D1284" s="396">
        <f t="shared" ref="D1284:G1284" si="384">D1285</f>
        <v>286433.28</v>
      </c>
      <c r="E1284" s="396">
        <f t="shared" si="384"/>
        <v>0</v>
      </c>
      <c r="F1284" s="396">
        <f t="shared" si="384"/>
        <v>200000</v>
      </c>
      <c r="G1284" s="396">
        <f t="shared" si="384"/>
        <v>200000</v>
      </c>
      <c r="H1284" s="397">
        <f t="shared" si="379"/>
        <v>1</v>
      </c>
      <c r="I1284" s="396">
        <f t="shared" si="380"/>
        <v>-86433.28</v>
      </c>
      <c r="J1284" s="397">
        <f t="shared" si="382"/>
        <v>-0.301757114257114</v>
      </c>
    </row>
    <row r="1285" s="341" customFormat="1" ht="24" customHeight="1" spans="1:10">
      <c r="A1285" s="398">
        <v>2299999</v>
      </c>
      <c r="B1285" s="399">
        <f t="shared" si="364"/>
        <v>7</v>
      </c>
      <c r="C1285" s="6" t="s">
        <v>1065</v>
      </c>
      <c r="D1285" s="400">
        <v>286433.28</v>
      </c>
      <c r="E1285" s="400"/>
      <c r="F1285" s="400">
        <v>200000</v>
      </c>
      <c r="G1285" s="400">
        <v>200000</v>
      </c>
      <c r="H1285" s="401">
        <f t="shared" si="379"/>
        <v>1</v>
      </c>
      <c r="I1285" s="400">
        <f t="shared" si="380"/>
        <v>-86433.28</v>
      </c>
      <c r="J1285" s="401">
        <f t="shared" si="382"/>
        <v>-0.301757114257114</v>
      </c>
    </row>
    <row r="1286" s="341" customFormat="1" ht="24" customHeight="1" spans="1:10">
      <c r="A1286" s="387">
        <v>232</v>
      </c>
      <c r="B1286" s="388">
        <f t="shared" si="364"/>
        <v>3</v>
      </c>
      <c r="C1286" s="420" t="s">
        <v>1066</v>
      </c>
      <c r="D1286" s="421">
        <f t="shared" ref="D1286:G1286" si="385">D1287+D1288+D1293</f>
        <v>2111057.76</v>
      </c>
      <c r="E1286" s="421">
        <f t="shared" si="385"/>
        <v>3231372</v>
      </c>
      <c r="F1286" s="421">
        <f t="shared" si="385"/>
        <v>6089072</v>
      </c>
      <c r="G1286" s="421">
        <f t="shared" si="385"/>
        <v>3182724.8</v>
      </c>
      <c r="H1286" s="392">
        <f t="shared" si="379"/>
        <v>0.522694558382624</v>
      </c>
      <c r="I1286" s="421">
        <f t="shared" si="380"/>
        <v>1071667.04</v>
      </c>
      <c r="J1286" s="392">
        <f t="shared" si="382"/>
        <v>0.507644584769675</v>
      </c>
    </row>
    <row r="1287" s="341" customFormat="1" ht="24" customHeight="1" spans="1:10">
      <c r="A1287" s="393">
        <v>23201</v>
      </c>
      <c r="B1287" s="394">
        <f t="shared" si="364"/>
        <v>5</v>
      </c>
      <c r="C1287" s="395" t="s">
        <v>1067</v>
      </c>
      <c r="D1287" s="396"/>
      <c r="E1287" s="396"/>
      <c r="F1287" s="396"/>
      <c r="G1287" s="396"/>
      <c r="H1287" s="397"/>
      <c r="I1287" s="396"/>
      <c r="J1287" s="397"/>
    </row>
    <row r="1288" s="341" customFormat="1" ht="24" customHeight="1" spans="1:10">
      <c r="A1288" s="393">
        <v>23202</v>
      </c>
      <c r="B1288" s="394">
        <f t="shared" ref="B1288:B1307" si="386">LEN(A1288)</f>
        <v>5</v>
      </c>
      <c r="C1288" s="395" t="s">
        <v>1068</v>
      </c>
      <c r="D1288" s="396"/>
      <c r="E1288" s="396"/>
      <c r="F1288" s="396"/>
      <c r="G1288" s="396"/>
      <c r="H1288" s="397"/>
      <c r="I1288" s="396"/>
      <c r="J1288" s="397"/>
    </row>
    <row r="1289" s="341" customFormat="1" ht="24" customHeight="1" spans="1:10">
      <c r="A1289" s="398">
        <v>2320201</v>
      </c>
      <c r="B1289" s="399">
        <f t="shared" si="386"/>
        <v>7</v>
      </c>
      <c r="C1289" s="6" t="s">
        <v>1069</v>
      </c>
      <c r="D1289" s="400"/>
      <c r="E1289" s="400"/>
      <c r="F1289" s="400"/>
      <c r="G1289" s="400"/>
      <c r="H1289" s="401"/>
      <c r="I1289" s="400"/>
      <c r="J1289" s="401"/>
    </row>
    <row r="1290" s="341" customFormat="1" ht="24" customHeight="1" spans="1:10">
      <c r="A1290" s="398">
        <v>2320202</v>
      </c>
      <c r="B1290" s="399">
        <f t="shared" si="386"/>
        <v>7</v>
      </c>
      <c r="C1290" s="6" t="s">
        <v>1070</v>
      </c>
      <c r="D1290" s="400"/>
      <c r="E1290" s="400"/>
      <c r="F1290" s="400"/>
      <c r="G1290" s="400"/>
      <c r="H1290" s="401"/>
      <c r="I1290" s="400"/>
      <c r="J1290" s="401"/>
    </row>
    <row r="1291" s="341" customFormat="1" ht="24" customHeight="1" spans="1:10">
      <c r="A1291" s="398">
        <v>2320203</v>
      </c>
      <c r="B1291" s="399">
        <f t="shared" si="386"/>
        <v>7</v>
      </c>
      <c r="C1291" s="6" t="s">
        <v>1071</v>
      </c>
      <c r="D1291" s="400"/>
      <c r="E1291" s="400"/>
      <c r="F1291" s="400"/>
      <c r="G1291" s="400"/>
      <c r="H1291" s="401"/>
      <c r="I1291" s="400"/>
      <c r="J1291" s="401"/>
    </row>
    <row r="1292" s="341" customFormat="1" ht="24" customHeight="1" spans="1:10">
      <c r="A1292" s="398">
        <v>2320299</v>
      </c>
      <c r="B1292" s="399">
        <f t="shared" si="386"/>
        <v>7</v>
      </c>
      <c r="C1292" s="6" t="s">
        <v>1072</v>
      </c>
      <c r="D1292" s="400"/>
      <c r="E1292" s="400"/>
      <c r="F1292" s="400"/>
      <c r="G1292" s="400"/>
      <c r="H1292" s="401"/>
      <c r="I1292" s="400"/>
      <c r="J1292" s="401"/>
    </row>
    <row r="1293" s="341" customFormat="1" ht="24" customHeight="1" spans="1:10">
      <c r="A1293" s="393">
        <v>23203</v>
      </c>
      <c r="B1293" s="394">
        <f t="shared" si="386"/>
        <v>5</v>
      </c>
      <c r="C1293" s="395" t="s">
        <v>1073</v>
      </c>
      <c r="D1293" s="396">
        <f t="shared" ref="D1293:G1293" si="387">SUM(D1294:D1297)</f>
        <v>2111057.76</v>
      </c>
      <c r="E1293" s="396">
        <f t="shared" si="387"/>
        <v>3231372</v>
      </c>
      <c r="F1293" s="396">
        <f t="shared" si="387"/>
        <v>6089072</v>
      </c>
      <c r="G1293" s="396">
        <f t="shared" si="387"/>
        <v>3182724.8</v>
      </c>
      <c r="H1293" s="397">
        <f>G1293/F1293</f>
        <v>0.522694558382624</v>
      </c>
      <c r="I1293" s="396">
        <f t="shared" ref="I1293:I1298" si="388">G1293-D1293</f>
        <v>1071667.04</v>
      </c>
      <c r="J1293" s="397">
        <f t="shared" ref="J1293:J1298" si="389">I1293/D1293</f>
        <v>0.507644584769675</v>
      </c>
    </row>
    <row r="1294" s="341" customFormat="1" ht="24" customHeight="1" spans="1:10">
      <c r="A1294" s="398">
        <v>2320301</v>
      </c>
      <c r="B1294" s="399">
        <f t="shared" si="386"/>
        <v>7</v>
      </c>
      <c r="C1294" s="6" t="s">
        <v>1074</v>
      </c>
      <c r="D1294" s="400">
        <v>2111057.76</v>
      </c>
      <c r="E1294" s="400">
        <v>3231372</v>
      </c>
      <c r="F1294" s="400">
        <v>6089072</v>
      </c>
      <c r="G1294" s="400">
        <v>3182724.8</v>
      </c>
      <c r="H1294" s="401">
        <f>G1294/F1294</f>
        <v>0.522694558382624</v>
      </c>
      <c r="I1294" s="400">
        <f t="shared" si="388"/>
        <v>1071667.04</v>
      </c>
      <c r="J1294" s="401">
        <f t="shared" si="389"/>
        <v>0.507644584769675</v>
      </c>
    </row>
    <row r="1295" s="341" customFormat="1" ht="24" customHeight="1" spans="1:10">
      <c r="A1295" s="398">
        <v>2320302</v>
      </c>
      <c r="B1295" s="399">
        <f t="shared" si="386"/>
        <v>7</v>
      </c>
      <c r="C1295" s="6" t="s">
        <v>1075</v>
      </c>
      <c r="D1295" s="400"/>
      <c r="E1295" s="400"/>
      <c r="F1295" s="400"/>
      <c r="G1295" s="400"/>
      <c r="H1295" s="401"/>
      <c r="I1295" s="400"/>
      <c r="J1295" s="401"/>
    </row>
    <row r="1296" s="341" customFormat="1" ht="24" customHeight="1" spans="1:10">
      <c r="A1296" s="398">
        <v>2320303</v>
      </c>
      <c r="B1296" s="399">
        <f t="shared" si="386"/>
        <v>7</v>
      </c>
      <c r="C1296" s="6" t="s">
        <v>1076</v>
      </c>
      <c r="D1296" s="400"/>
      <c r="E1296" s="400"/>
      <c r="F1296" s="400"/>
      <c r="G1296" s="400"/>
      <c r="H1296" s="401"/>
      <c r="I1296" s="400"/>
      <c r="J1296" s="401"/>
    </row>
    <row r="1297" s="341" customFormat="1" ht="24" customHeight="1" spans="1:10">
      <c r="A1297" s="398">
        <v>2320399</v>
      </c>
      <c r="B1297" s="399">
        <f t="shared" si="386"/>
        <v>7</v>
      </c>
      <c r="C1297" s="6" t="s">
        <v>1077</v>
      </c>
      <c r="D1297" s="400"/>
      <c r="E1297" s="400"/>
      <c r="F1297" s="400"/>
      <c r="G1297" s="400"/>
      <c r="H1297" s="401"/>
      <c r="I1297" s="400"/>
      <c r="J1297" s="401"/>
    </row>
    <row r="1298" s="341" customFormat="1" ht="24" customHeight="1" spans="1:10">
      <c r="A1298" s="387">
        <v>233</v>
      </c>
      <c r="B1298" s="388">
        <f t="shared" si="386"/>
        <v>3</v>
      </c>
      <c r="C1298" s="420" t="s">
        <v>1078</v>
      </c>
      <c r="D1298" s="421">
        <f t="shared" ref="D1298:G1298" si="390">D1299+D1300+D1301</f>
        <v>69526.25</v>
      </c>
      <c r="E1298" s="421">
        <f t="shared" si="390"/>
        <v>0</v>
      </c>
      <c r="F1298" s="421">
        <f t="shared" si="390"/>
        <v>0</v>
      </c>
      <c r="G1298" s="421">
        <f t="shared" si="390"/>
        <v>74530.69</v>
      </c>
      <c r="H1298" s="392"/>
      <c r="I1298" s="421">
        <f t="shared" si="388"/>
        <v>5004.44</v>
      </c>
      <c r="J1298" s="392">
        <f t="shared" si="389"/>
        <v>0.0719791445676993</v>
      </c>
    </row>
    <row r="1299" s="341" customFormat="1" ht="24" customHeight="1" spans="1:10">
      <c r="A1299" s="393">
        <v>23301</v>
      </c>
      <c r="B1299" s="394">
        <f t="shared" si="386"/>
        <v>5</v>
      </c>
      <c r="C1299" s="395" t="s">
        <v>1079</v>
      </c>
      <c r="D1299" s="396"/>
      <c r="E1299" s="396"/>
      <c r="F1299" s="396"/>
      <c r="G1299" s="396"/>
      <c r="H1299" s="397"/>
      <c r="I1299" s="396"/>
      <c r="J1299" s="397"/>
    </row>
    <row r="1300" s="341" customFormat="1" ht="24" customHeight="1" spans="1:10">
      <c r="A1300" s="434">
        <v>23302</v>
      </c>
      <c r="B1300" s="435">
        <f t="shared" si="386"/>
        <v>5</v>
      </c>
      <c r="C1300" s="436" t="s">
        <v>1080</v>
      </c>
      <c r="D1300" s="437"/>
      <c r="E1300" s="437"/>
      <c r="F1300" s="437"/>
      <c r="G1300" s="437"/>
      <c r="H1300" s="438"/>
      <c r="I1300" s="437"/>
      <c r="J1300" s="438"/>
    </row>
    <row r="1301" s="341" customFormat="1" ht="24" customHeight="1" spans="1:10">
      <c r="A1301" s="393">
        <v>23303</v>
      </c>
      <c r="B1301" s="394">
        <f t="shared" si="386"/>
        <v>5</v>
      </c>
      <c r="C1301" s="395" t="s">
        <v>1081</v>
      </c>
      <c r="D1301" s="209">
        <v>69526.25</v>
      </c>
      <c r="E1301" s="209">
        <v>0</v>
      </c>
      <c r="F1301" s="209">
        <v>0</v>
      </c>
      <c r="G1301" s="209">
        <v>74530.69</v>
      </c>
      <c r="H1301" s="397"/>
      <c r="I1301" s="209">
        <f t="shared" ref="I1301:I1307" si="391">G1301-D1301</f>
        <v>5004.44</v>
      </c>
      <c r="J1301" s="397">
        <f t="shared" ref="J1301:J1304" si="392">I1301/D1301</f>
        <v>0.0719791445676993</v>
      </c>
    </row>
    <row r="1302" s="344" customFormat="1" ht="24" customHeight="1" spans="1:10">
      <c r="A1302" s="439">
        <v>23006</v>
      </c>
      <c r="B1302" s="394">
        <f t="shared" si="386"/>
        <v>5</v>
      </c>
      <c r="C1302" s="440" t="s">
        <v>1082</v>
      </c>
      <c r="D1302" s="441">
        <f t="shared" ref="D1302:G1302" si="393">SUM(D1303:D1304)</f>
        <v>36701555.13</v>
      </c>
      <c r="E1302" s="441">
        <f t="shared" si="393"/>
        <v>68000000</v>
      </c>
      <c r="F1302" s="441">
        <f t="shared" si="393"/>
        <v>56867084.32</v>
      </c>
      <c r="G1302" s="442">
        <f t="shared" si="393"/>
        <v>242256863.52</v>
      </c>
      <c r="H1302" s="443">
        <f t="shared" ref="H1302:H1304" si="394">G1302/F1302</f>
        <v>4.26005423729451</v>
      </c>
      <c r="I1302" s="441">
        <f t="shared" si="391"/>
        <v>205555308.39</v>
      </c>
      <c r="J1302" s="443">
        <f t="shared" si="392"/>
        <v>5.60072475571964</v>
      </c>
    </row>
    <row r="1303" s="344" customFormat="1" ht="24" customHeight="1" spans="1:10">
      <c r="A1303" s="444">
        <v>2300601</v>
      </c>
      <c r="B1303" s="399">
        <f t="shared" si="386"/>
        <v>7</v>
      </c>
      <c r="C1303" s="445" t="s">
        <v>1083</v>
      </c>
      <c r="D1303" s="446">
        <v>459821.8</v>
      </c>
      <c r="E1303" s="446">
        <v>459821.8</v>
      </c>
      <c r="F1303" s="446">
        <v>459821.8</v>
      </c>
      <c r="G1303" s="302">
        <v>459821.8</v>
      </c>
      <c r="H1303" s="401">
        <f t="shared" si="394"/>
        <v>1</v>
      </c>
      <c r="I1303" s="446">
        <f t="shared" si="391"/>
        <v>0</v>
      </c>
      <c r="J1303" s="401">
        <f t="shared" si="392"/>
        <v>0</v>
      </c>
    </row>
    <row r="1304" s="341" customFormat="1" ht="24" customHeight="1" spans="1:10">
      <c r="A1304" s="444">
        <v>2300602</v>
      </c>
      <c r="B1304" s="399">
        <f t="shared" si="386"/>
        <v>7</v>
      </c>
      <c r="C1304" s="447" t="s">
        <v>1084</v>
      </c>
      <c r="D1304" s="446">
        <v>36241733.33</v>
      </c>
      <c r="E1304" s="446">
        <v>67540178.2</v>
      </c>
      <c r="F1304" s="446">
        <v>56407262.52</v>
      </c>
      <c r="G1304" s="302">
        <v>241797041.72</v>
      </c>
      <c r="H1304" s="401">
        <f t="shared" si="394"/>
        <v>4.28662960969374</v>
      </c>
      <c r="I1304" s="446">
        <f t="shared" si="391"/>
        <v>205555308.39</v>
      </c>
      <c r="J1304" s="401">
        <f t="shared" si="392"/>
        <v>5.67178469413455</v>
      </c>
    </row>
    <row r="1305" s="341" customFormat="1" ht="24" customHeight="1" spans="1:10">
      <c r="A1305" s="440">
        <v>23008</v>
      </c>
      <c r="B1305" s="394">
        <f t="shared" si="386"/>
        <v>5</v>
      </c>
      <c r="C1305" s="448" t="s">
        <v>1085</v>
      </c>
      <c r="D1305" s="441"/>
      <c r="E1305" s="441"/>
      <c r="F1305" s="441"/>
      <c r="G1305" s="442">
        <v>992815.39</v>
      </c>
      <c r="H1305" s="443"/>
      <c r="I1305" s="441">
        <f t="shared" si="391"/>
        <v>992815.39</v>
      </c>
      <c r="J1305" s="443"/>
    </row>
    <row r="1306" s="341" customFormat="1" ht="24" customHeight="1" spans="1:10">
      <c r="A1306" s="440">
        <v>23015</v>
      </c>
      <c r="B1306" s="394">
        <f t="shared" si="386"/>
        <v>5</v>
      </c>
      <c r="C1306" s="448" t="s">
        <v>1086</v>
      </c>
      <c r="D1306" s="441">
        <v>117855291.4</v>
      </c>
      <c r="E1306" s="441">
        <v>0</v>
      </c>
      <c r="F1306" s="441">
        <v>0</v>
      </c>
      <c r="G1306" s="442">
        <v>388248463.09</v>
      </c>
      <c r="H1306" s="443"/>
      <c r="I1306" s="441">
        <f t="shared" si="391"/>
        <v>270393171.69</v>
      </c>
      <c r="J1306" s="443">
        <f t="shared" ref="J1306:J1310" si="395">I1306/D1306</f>
        <v>2.29428113475438</v>
      </c>
    </row>
    <row r="1307" s="341" customFormat="1" ht="24" customHeight="1" spans="1:10">
      <c r="A1307" s="449">
        <v>231</v>
      </c>
      <c r="B1307" s="388">
        <f t="shared" si="386"/>
        <v>3</v>
      </c>
      <c r="C1307" s="450" t="s">
        <v>1087</v>
      </c>
      <c r="D1307" s="451">
        <v>0</v>
      </c>
      <c r="E1307" s="451">
        <v>0</v>
      </c>
      <c r="F1307" s="451">
        <v>0</v>
      </c>
      <c r="G1307" s="452">
        <v>14610000</v>
      </c>
      <c r="H1307" s="392"/>
      <c r="I1307" s="451">
        <f t="shared" si="391"/>
        <v>14610000</v>
      </c>
      <c r="J1307" s="392"/>
    </row>
    <row r="1308" s="340" customFormat="1" ht="24" customHeight="1" spans="1:10">
      <c r="A1308" s="449"/>
      <c r="B1308" s="383"/>
      <c r="C1308" s="453"/>
      <c r="D1308" s="451"/>
      <c r="E1308" s="451"/>
      <c r="F1308" s="451"/>
      <c r="G1308" s="451"/>
      <c r="H1308" s="386"/>
      <c r="I1308" s="451"/>
      <c r="J1308" s="386"/>
    </row>
    <row r="1309" s="340" customFormat="1" ht="24" customHeight="1" spans="1:10">
      <c r="A1309" s="454"/>
      <c r="B1309" s="455"/>
      <c r="C1309" s="456" t="s">
        <v>1088</v>
      </c>
      <c r="D1309" s="451">
        <f t="shared" ref="D1309:G1309" si="396">D1310+D1311</f>
        <v>873300758.48</v>
      </c>
      <c r="E1309" s="451">
        <f t="shared" si="396"/>
        <v>0</v>
      </c>
      <c r="F1309" s="451">
        <f t="shared" si="396"/>
        <v>0</v>
      </c>
      <c r="G1309" s="451">
        <f t="shared" si="396"/>
        <v>529348746.27</v>
      </c>
      <c r="H1309" s="392"/>
      <c r="I1309" s="451">
        <f t="shared" ref="I1309:I1312" si="397">G1309-D1309</f>
        <v>-343952012.21</v>
      </c>
      <c r="J1309" s="386">
        <f t="shared" si="395"/>
        <v>-0.39385287241552</v>
      </c>
    </row>
    <row r="1310" s="339" customFormat="1" ht="24" customHeight="1" spans="1:10">
      <c r="A1310" s="457"/>
      <c r="B1310" s="458"/>
      <c r="C1310" s="459" t="s">
        <v>1089</v>
      </c>
      <c r="D1310" s="205">
        <v>873300758.48</v>
      </c>
      <c r="E1310" s="205">
        <v>0</v>
      </c>
      <c r="F1310" s="205">
        <v>0</v>
      </c>
      <c r="G1310" s="205">
        <v>529348746.27</v>
      </c>
      <c r="H1310" s="392"/>
      <c r="I1310" s="205">
        <f t="shared" si="397"/>
        <v>-343952012.21</v>
      </c>
      <c r="J1310" s="392">
        <f t="shared" si="395"/>
        <v>-0.39385287241552</v>
      </c>
    </row>
    <row r="1311" s="339" customFormat="1" ht="24" customHeight="1" spans="1:10">
      <c r="A1311" s="457"/>
      <c r="B1311" s="458"/>
      <c r="C1311" s="459" t="s">
        <v>1090</v>
      </c>
      <c r="D1311" s="205"/>
      <c r="E1311" s="205"/>
      <c r="F1311" s="205"/>
      <c r="G1311" s="205"/>
      <c r="H1311" s="392"/>
      <c r="I1311" s="205"/>
      <c r="J1311" s="392"/>
    </row>
    <row r="1312" s="339" customFormat="1" ht="24" customHeight="1" spans="1:10">
      <c r="A1312" s="460"/>
      <c r="B1312" s="399"/>
      <c r="C1312" s="461" t="s">
        <v>1091</v>
      </c>
      <c r="D1312" s="462">
        <f t="shared" ref="D1312:G1312" si="398">D7+D1302+D1305+D1306+D1307+D1309</f>
        <v>2738959854.93</v>
      </c>
      <c r="E1312" s="462">
        <f t="shared" si="398"/>
        <v>2756302979.37</v>
      </c>
      <c r="F1312" s="462">
        <f t="shared" si="398"/>
        <v>2957510015.66</v>
      </c>
      <c r="G1312" s="462">
        <f t="shared" si="398"/>
        <v>3602341916.58</v>
      </c>
      <c r="H1312" s="463">
        <f>G1312/F1312</f>
        <v>1.21803202609818</v>
      </c>
      <c r="I1312" s="462">
        <f t="shared" si="397"/>
        <v>863382061.650001</v>
      </c>
      <c r="J1312" s="463">
        <f>I1312/D1312</f>
        <v>0.31522260543394</v>
      </c>
    </row>
    <row r="1313" s="339" customFormat="1" customHeight="1" spans="1:10">
      <c r="A1313" s="346"/>
      <c r="B1313" s="347"/>
      <c r="C1313" s="348"/>
      <c r="D1313" s="349"/>
      <c r="E1313" s="349"/>
      <c r="F1313" s="349"/>
      <c r="G1313" s="464"/>
      <c r="H1313" s="351"/>
      <c r="I1313" s="352"/>
      <c r="J1313" s="344"/>
    </row>
    <row r="1048359" s="339" customFormat="1" customHeight="1" spans="1:10">
      <c r="A1048359" s="346"/>
      <c r="B1048359" s="347"/>
      <c r="C1048359" s="348"/>
      <c r="D1048359" s="349"/>
      <c r="E1048359" s="349"/>
      <c r="F1048359" s="349"/>
      <c r="G1048359" s="350"/>
      <c r="H1048359" s="351"/>
      <c r="I1048359" s="352"/>
      <c r="J1048359" s="344"/>
    </row>
    <row r="1048360" s="339" customFormat="1" customHeight="1" spans="1:10">
      <c r="A1048360" s="346"/>
      <c r="B1048360" s="347"/>
      <c r="C1048360" s="348"/>
      <c r="D1048360" s="349"/>
      <c r="E1048360" s="349"/>
      <c r="F1048360" s="349"/>
      <c r="G1048360" s="350"/>
      <c r="H1048360" s="351"/>
      <c r="I1048360" s="352"/>
      <c r="J1048360" s="344"/>
    </row>
    <row r="1048361" s="339" customFormat="1" customHeight="1" spans="1:10">
      <c r="A1048361" s="346"/>
      <c r="B1048361" s="347"/>
      <c r="C1048361" s="348"/>
      <c r="D1048361" s="349"/>
      <c r="E1048361" s="349"/>
      <c r="F1048361" s="349"/>
      <c r="G1048361" s="350"/>
      <c r="H1048361" s="351"/>
      <c r="I1048361" s="352"/>
      <c r="J1048361" s="344"/>
    </row>
    <row r="1048362" s="339" customFormat="1" customHeight="1" spans="1:10">
      <c r="A1048362" s="346"/>
      <c r="B1048362" s="347"/>
      <c r="C1048362" s="348"/>
      <c r="D1048362" s="349"/>
      <c r="E1048362" s="349"/>
      <c r="F1048362" s="349"/>
      <c r="G1048362" s="350"/>
      <c r="H1048362" s="351"/>
      <c r="I1048362" s="352"/>
      <c r="J1048362" s="344"/>
    </row>
    <row r="1048363" s="339" customFormat="1" customHeight="1" spans="1:10">
      <c r="A1048363" s="346"/>
      <c r="B1048363" s="347"/>
      <c r="C1048363" s="348"/>
      <c r="D1048363" s="349"/>
      <c r="E1048363" s="349"/>
      <c r="F1048363" s="349"/>
      <c r="G1048363" s="350"/>
      <c r="H1048363" s="351"/>
      <c r="I1048363" s="352"/>
      <c r="J1048363" s="344"/>
    </row>
    <row r="1048364" s="339" customFormat="1" customHeight="1" spans="1:10">
      <c r="A1048364" s="346"/>
      <c r="B1048364" s="347"/>
      <c r="C1048364" s="348"/>
      <c r="D1048364" s="349"/>
      <c r="E1048364" s="349"/>
      <c r="F1048364" s="349"/>
      <c r="G1048364" s="350"/>
      <c r="H1048364" s="351"/>
      <c r="I1048364" s="352"/>
      <c r="J1048364" s="344"/>
    </row>
    <row r="1048365" s="339" customFormat="1" customHeight="1" spans="1:10">
      <c r="A1048365" s="346"/>
      <c r="B1048365" s="347"/>
      <c r="C1048365" s="348"/>
      <c r="D1048365" s="349"/>
      <c r="E1048365" s="349"/>
      <c r="F1048365" s="349"/>
      <c r="G1048365" s="350"/>
      <c r="H1048365" s="351"/>
      <c r="I1048365" s="352"/>
      <c r="J1048365" s="344"/>
    </row>
    <row r="1048366" s="339" customFormat="1" customHeight="1" spans="1:10">
      <c r="A1048366" s="346"/>
      <c r="B1048366" s="347"/>
      <c r="C1048366" s="348"/>
      <c r="D1048366" s="349"/>
      <c r="E1048366" s="349"/>
      <c r="F1048366" s="349"/>
      <c r="G1048366" s="350"/>
      <c r="H1048366" s="351"/>
      <c r="I1048366" s="352"/>
      <c r="J1048366" s="344"/>
    </row>
    <row r="1048367" s="339" customFormat="1" customHeight="1" spans="1:10">
      <c r="A1048367" s="346"/>
      <c r="B1048367" s="347"/>
      <c r="C1048367" s="348"/>
      <c r="D1048367" s="349"/>
      <c r="E1048367" s="349"/>
      <c r="F1048367" s="349"/>
      <c r="G1048367" s="350"/>
      <c r="H1048367" s="351"/>
      <c r="I1048367" s="352"/>
      <c r="J1048367" s="344"/>
    </row>
    <row r="1048368" s="339" customFormat="1" customHeight="1" spans="1:10">
      <c r="A1048368" s="346"/>
      <c r="B1048368" s="347"/>
      <c r="C1048368" s="348"/>
      <c r="D1048368" s="349"/>
      <c r="E1048368" s="349"/>
      <c r="F1048368" s="349"/>
      <c r="G1048368" s="350"/>
      <c r="H1048368" s="351"/>
      <c r="I1048368" s="352"/>
      <c r="J1048368" s="344"/>
    </row>
    <row r="1048369" s="339" customFormat="1" customHeight="1" spans="1:10">
      <c r="A1048369" s="346"/>
      <c r="B1048369" s="347"/>
      <c r="C1048369" s="348"/>
      <c r="D1048369" s="349"/>
      <c r="E1048369" s="349"/>
      <c r="F1048369" s="349"/>
      <c r="G1048369" s="350"/>
      <c r="H1048369" s="351"/>
      <c r="I1048369" s="352"/>
      <c r="J1048369" s="344"/>
    </row>
    <row r="1048370" s="339" customFormat="1" customHeight="1" spans="1:10">
      <c r="A1048370" s="346"/>
      <c r="B1048370" s="347"/>
      <c r="C1048370" s="348"/>
      <c r="D1048370" s="349"/>
      <c r="E1048370" s="349"/>
      <c r="F1048370" s="349"/>
      <c r="G1048370" s="350"/>
      <c r="H1048370" s="351"/>
      <c r="I1048370" s="352"/>
      <c r="J1048370" s="344"/>
    </row>
    <row r="1048371" s="339" customFormat="1" customHeight="1" spans="1:10">
      <c r="A1048371" s="346"/>
      <c r="B1048371" s="347"/>
      <c r="C1048371" s="348"/>
      <c r="D1048371" s="349"/>
      <c r="E1048371" s="349"/>
      <c r="F1048371" s="349"/>
      <c r="G1048371" s="350"/>
      <c r="H1048371" s="351"/>
      <c r="I1048371" s="352"/>
      <c r="J1048371" s="344"/>
    </row>
    <row r="1048372" s="339" customFormat="1" customHeight="1" spans="1:10">
      <c r="A1048372" s="346"/>
      <c r="B1048372" s="347"/>
      <c r="C1048372" s="348"/>
      <c r="D1048372" s="349"/>
      <c r="E1048372" s="349"/>
      <c r="F1048372" s="349"/>
      <c r="G1048372" s="350"/>
      <c r="H1048372" s="351"/>
      <c r="I1048372" s="352"/>
      <c r="J1048372" s="344"/>
    </row>
    <row r="1048373" s="339" customFormat="1" customHeight="1" spans="1:10">
      <c r="A1048373" s="346"/>
      <c r="B1048373" s="347"/>
      <c r="C1048373" s="348"/>
      <c r="D1048373" s="349"/>
      <c r="E1048373" s="349"/>
      <c r="F1048373" s="349"/>
      <c r="G1048373" s="350"/>
      <c r="H1048373" s="351"/>
      <c r="I1048373" s="352"/>
      <c r="J1048373" s="344"/>
    </row>
    <row r="1048374" s="339" customFormat="1" customHeight="1" spans="1:10">
      <c r="A1048374" s="346"/>
      <c r="B1048374" s="347"/>
      <c r="C1048374" s="348"/>
      <c r="D1048374" s="349"/>
      <c r="E1048374" s="349"/>
      <c r="F1048374" s="349"/>
      <c r="G1048374" s="350"/>
      <c r="H1048374" s="351"/>
      <c r="I1048374" s="352"/>
      <c r="J1048374" s="344"/>
    </row>
    <row r="1048375" s="339" customFormat="1" customHeight="1" spans="1:10">
      <c r="A1048375" s="346"/>
      <c r="B1048375" s="347"/>
      <c r="C1048375" s="348"/>
      <c r="D1048375" s="349"/>
      <c r="E1048375" s="349"/>
      <c r="F1048375" s="349"/>
      <c r="G1048375" s="350"/>
      <c r="H1048375" s="351"/>
      <c r="I1048375" s="352"/>
      <c r="J1048375" s="344"/>
    </row>
    <row r="1048376" s="339" customFormat="1" customHeight="1" spans="1:10">
      <c r="A1048376" s="346"/>
      <c r="B1048376" s="347"/>
      <c r="C1048376" s="348"/>
      <c r="D1048376" s="349"/>
      <c r="E1048376" s="349"/>
      <c r="F1048376" s="349"/>
      <c r="G1048376" s="350"/>
      <c r="H1048376" s="351"/>
      <c r="I1048376" s="352"/>
      <c r="J1048376" s="344"/>
    </row>
    <row r="1048377" s="339" customFormat="1" customHeight="1" spans="1:10">
      <c r="A1048377" s="346"/>
      <c r="B1048377" s="347"/>
      <c r="C1048377" s="348"/>
      <c r="D1048377" s="349"/>
      <c r="E1048377" s="349"/>
      <c r="F1048377" s="349"/>
      <c r="G1048377" s="350"/>
      <c r="H1048377" s="351"/>
      <c r="I1048377" s="352"/>
      <c r="J1048377" s="344"/>
    </row>
    <row r="1048378" s="339" customFormat="1" customHeight="1" spans="1:10">
      <c r="A1048378" s="346"/>
      <c r="B1048378" s="347"/>
      <c r="C1048378" s="348"/>
      <c r="D1048378" s="349"/>
      <c r="E1048378" s="349"/>
      <c r="F1048378" s="349"/>
      <c r="G1048378" s="350"/>
      <c r="H1048378" s="351"/>
      <c r="I1048378" s="352"/>
      <c r="J1048378" s="344"/>
    </row>
    <row r="1048379" s="339" customFormat="1" customHeight="1" spans="1:10">
      <c r="A1048379" s="346"/>
      <c r="B1048379" s="347"/>
      <c r="C1048379" s="348"/>
      <c r="D1048379" s="349"/>
      <c r="E1048379" s="349"/>
      <c r="F1048379" s="349"/>
      <c r="G1048379" s="350"/>
      <c r="H1048379" s="351"/>
      <c r="I1048379" s="352"/>
      <c r="J1048379" s="344"/>
    </row>
    <row r="1048380" s="339" customFormat="1" customHeight="1" spans="1:10">
      <c r="A1048380" s="346"/>
      <c r="B1048380" s="347"/>
      <c r="C1048380" s="348"/>
      <c r="D1048380" s="349"/>
      <c r="E1048380" s="349"/>
      <c r="F1048380" s="349"/>
      <c r="G1048380" s="350"/>
      <c r="H1048380" s="351"/>
      <c r="I1048380" s="352"/>
      <c r="J1048380" s="344"/>
    </row>
    <row r="1048381" s="339" customFormat="1" customHeight="1" spans="1:10">
      <c r="A1048381" s="346"/>
      <c r="B1048381" s="347"/>
      <c r="C1048381" s="348"/>
      <c r="D1048381" s="349"/>
      <c r="E1048381" s="349"/>
      <c r="F1048381" s="349"/>
      <c r="G1048381" s="350"/>
      <c r="H1048381" s="351"/>
      <c r="I1048381" s="352"/>
      <c r="J1048381" s="344"/>
    </row>
    <row r="1048382" s="339" customFormat="1" customHeight="1" spans="1:10">
      <c r="A1048382" s="346"/>
      <c r="B1048382" s="347"/>
      <c r="C1048382" s="348"/>
      <c r="D1048382" s="349"/>
      <c r="E1048382" s="349"/>
      <c r="F1048382" s="349"/>
      <c r="G1048382" s="350"/>
      <c r="H1048382" s="351"/>
      <c r="I1048382" s="352"/>
      <c r="J1048382" s="344"/>
    </row>
    <row r="1048383" s="339" customFormat="1" customHeight="1" spans="1:10">
      <c r="A1048383" s="346"/>
      <c r="B1048383" s="347"/>
      <c r="C1048383" s="348"/>
      <c r="D1048383" s="349"/>
      <c r="E1048383" s="349"/>
      <c r="F1048383" s="349"/>
      <c r="G1048383" s="350"/>
      <c r="H1048383" s="351"/>
      <c r="I1048383" s="352"/>
      <c r="J1048383" s="344"/>
    </row>
    <row r="1048384" s="339" customFormat="1" customHeight="1" spans="1:10">
      <c r="A1048384" s="346"/>
      <c r="B1048384" s="347"/>
      <c r="C1048384" s="348"/>
      <c r="D1048384" s="349"/>
      <c r="E1048384" s="349"/>
      <c r="F1048384" s="349"/>
      <c r="G1048384" s="350"/>
      <c r="H1048384" s="351"/>
      <c r="I1048384" s="352"/>
      <c r="J1048384" s="344"/>
    </row>
    <row r="1048385" s="339" customFormat="1" customHeight="1" spans="1:10">
      <c r="A1048385" s="346"/>
      <c r="B1048385" s="347"/>
      <c r="C1048385" s="348"/>
      <c r="D1048385" s="349"/>
      <c r="E1048385" s="349"/>
      <c r="F1048385" s="349"/>
      <c r="G1048385" s="350"/>
      <c r="H1048385" s="351"/>
      <c r="I1048385" s="352"/>
      <c r="J1048385" s="344"/>
    </row>
    <row r="1048386" s="339" customFormat="1" customHeight="1" spans="1:10">
      <c r="A1048386" s="346"/>
      <c r="B1048386" s="347"/>
      <c r="C1048386" s="348"/>
      <c r="D1048386" s="349"/>
      <c r="E1048386" s="349"/>
      <c r="F1048386" s="349"/>
      <c r="G1048386" s="350"/>
      <c r="H1048386" s="351"/>
      <c r="I1048386" s="352"/>
      <c r="J1048386" s="344"/>
    </row>
    <row r="1048387" s="339" customFormat="1" customHeight="1" spans="1:10">
      <c r="A1048387" s="346"/>
      <c r="B1048387" s="347"/>
      <c r="C1048387" s="348"/>
      <c r="D1048387" s="349"/>
      <c r="E1048387" s="349"/>
      <c r="F1048387" s="349"/>
      <c r="G1048387" s="350"/>
      <c r="H1048387" s="351"/>
      <c r="I1048387" s="352"/>
      <c r="J1048387" s="344"/>
    </row>
    <row r="1048388" s="339" customFormat="1" customHeight="1" spans="1:10">
      <c r="A1048388" s="346"/>
      <c r="B1048388" s="347"/>
      <c r="C1048388" s="348"/>
      <c r="D1048388" s="349"/>
      <c r="E1048388" s="349"/>
      <c r="F1048388" s="349"/>
      <c r="G1048388" s="350"/>
      <c r="H1048388" s="351"/>
      <c r="I1048388" s="352"/>
      <c r="J1048388" s="344"/>
    </row>
    <row r="1048389" s="339" customFormat="1" customHeight="1" spans="1:10">
      <c r="A1048389" s="346"/>
      <c r="B1048389" s="347"/>
      <c r="C1048389" s="348"/>
      <c r="D1048389" s="349"/>
      <c r="E1048389" s="349"/>
      <c r="F1048389" s="349"/>
      <c r="G1048389" s="350"/>
      <c r="H1048389" s="351"/>
      <c r="I1048389" s="352"/>
      <c r="J1048389" s="344"/>
    </row>
    <row r="1048390" s="339" customFormat="1" customHeight="1" spans="1:10">
      <c r="A1048390" s="346"/>
      <c r="B1048390" s="347"/>
      <c r="C1048390" s="348"/>
      <c r="D1048390" s="349"/>
      <c r="E1048390" s="349"/>
      <c r="F1048390" s="349"/>
      <c r="G1048390" s="350"/>
      <c r="H1048390" s="351"/>
      <c r="I1048390" s="352"/>
      <c r="J1048390" s="344"/>
    </row>
    <row r="1048391" s="339" customFormat="1" customHeight="1" spans="1:10">
      <c r="A1048391" s="346"/>
      <c r="B1048391" s="347"/>
      <c r="C1048391" s="348"/>
      <c r="D1048391" s="349"/>
      <c r="E1048391" s="349"/>
      <c r="F1048391" s="349"/>
      <c r="G1048391" s="350"/>
      <c r="H1048391" s="351"/>
      <c r="I1048391" s="352"/>
      <c r="J1048391" s="344"/>
    </row>
    <row r="1048392" s="339" customFormat="1" customHeight="1" spans="1:10">
      <c r="A1048392" s="346"/>
      <c r="B1048392" s="347"/>
      <c r="C1048392" s="348"/>
      <c r="D1048392" s="349"/>
      <c r="E1048392" s="349"/>
      <c r="F1048392" s="349"/>
      <c r="G1048392" s="350"/>
      <c r="H1048392" s="351"/>
      <c r="I1048392" s="352"/>
      <c r="J1048392" s="344"/>
    </row>
    <row r="1048393" s="339" customFormat="1" customHeight="1" spans="1:10">
      <c r="A1048393" s="346"/>
      <c r="B1048393" s="347"/>
      <c r="C1048393" s="348"/>
      <c r="D1048393" s="349"/>
      <c r="E1048393" s="349"/>
      <c r="F1048393" s="349"/>
      <c r="G1048393" s="350"/>
      <c r="H1048393" s="351"/>
      <c r="I1048393" s="352"/>
      <c r="J1048393" s="344"/>
    </row>
    <row r="1048394" s="339" customFormat="1" customHeight="1" spans="1:10">
      <c r="A1048394" s="346"/>
      <c r="B1048394" s="347"/>
      <c r="C1048394" s="348"/>
      <c r="D1048394" s="349"/>
      <c r="E1048394" s="349"/>
      <c r="F1048394" s="349"/>
      <c r="G1048394" s="350"/>
      <c r="H1048394" s="351"/>
      <c r="I1048394" s="352"/>
      <c r="J1048394" s="344"/>
    </row>
    <row r="1048395" s="339" customFormat="1" customHeight="1" spans="1:10">
      <c r="A1048395" s="346"/>
      <c r="B1048395" s="347"/>
      <c r="C1048395" s="348"/>
      <c r="D1048395" s="349"/>
      <c r="E1048395" s="349"/>
      <c r="F1048395" s="349"/>
      <c r="G1048395" s="350"/>
      <c r="H1048395" s="351"/>
      <c r="I1048395" s="352"/>
      <c r="J1048395" s="344"/>
    </row>
    <row r="1048396" s="339" customFormat="1" customHeight="1" spans="1:10">
      <c r="A1048396" s="346"/>
      <c r="B1048396" s="347"/>
      <c r="C1048396" s="348"/>
      <c r="D1048396" s="349"/>
      <c r="E1048396" s="349"/>
      <c r="F1048396" s="349"/>
      <c r="G1048396" s="350"/>
      <c r="H1048396" s="351"/>
      <c r="I1048396" s="352"/>
      <c r="J1048396" s="344"/>
    </row>
    <row r="1048397" s="339" customFormat="1" customHeight="1" spans="1:10">
      <c r="A1048397" s="346"/>
      <c r="B1048397" s="347"/>
      <c r="C1048397" s="348"/>
      <c r="D1048397" s="349"/>
      <c r="E1048397" s="349"/>
      <c r="F1048397" s="349"/>
      <c r="G1048397" s="350"/>
      <c r="H1048397" s="351"/>
      <c r="I1048397" s="352"/>
      <c r="J1048397" s="344"/>
    </row>
    <row r="1048398" s="339" customFormat="1" customHeight="1" spans="1:10">
      <c r="A1048398" s="346"/>
      <c r="B1048398" s="347"/>
      <c r="C1048398" s="348"/>
      <c r="D1048398" s="349"/>
      <c r="E1048398" s="349"/>
      <c r="F1048398" s="349"/>
      <c r="G1048398" s="350"/>
      <c r="H1048398" s="351"/>
      <c r="I1048398" s="352"/>
      <c r="J1048398" s="344"/>
    </row>
    <row r="1048399" s="339" customFormat="1" customHeight="1" spans="1:10">
      <c r="A1048399" s="346"/>
      <c r="B1048399" s="347"/>
      <c r="C1048399" s="348"/>
      <c r="D1048399" s="349"/>
      <c r="E1048399" s="349"/>
      <c r="F1048399" s="349"/>
      <c r="G1048399" s="350"/>
      <c r="H1048399" s="351"/>
      <c r="I1048399" s="352"/>
      <c r="J1048399" s="344"/>
    </row>
    <row r="1048400" s="339" customFormat="1" customHeight="1" spans="1:10">
      <c r="A1048400" s="346"/>
      <c r="B1048400" s="347"/>
      <c r="C1048400" s="348"/>
      <c r="D1048400" s="349"/>
      <c r="E1048400" s="349"/>
      <c r="F1048400" s="349"/>
      <c r="G1048400" s="350"/>
      <c r="H1048400" s="351"/>
      <c r="I1048400" s="352"/>
      <c r="J1048400" s="344"/>
    </row>
    <row r="1048401" s="339" customFormat="1" customHeight="1" spans="1:10">
      <c r="A1048401" s="346"/>
      <c r="B1048401" s="347"/>
      <c r="C1048401" s="348"/>
      <c r="D1048401" s="349"/>
      <c r="E1048401" s="349"/>
      <c r="F1048401" s="349"/>
      <c r="G1048401" s="350"/>
      <c r="H1048401" s="351"/>
      <c r="I1048401" s="352"/>
      <c r="J1048401" s="344"/>
    </row>
    <row r="1048402" s="339" customFormat="1" customHeight="1" spans="1:10">
      <c r="A1048402" s="346"/>
      <c r="B1048402" s="347"/>
      <c r="C1048402" s="348"/>
      <c r="D1048402" s="349"/>
      <c r="E1048402" s="349"/>
      <c r="F1048402" s="349"/>
      <c r="G1048402" s="350"/>
      <c r="H1048402" s="351"/>
      <c r="I1048402" s="352"/>
      <c r="J1048402" s="344"/>
    </row>
    <row r="1048403" s="339" customFormat="1" customHeight="1" spans="1:10">
      <c r="A1048403" s="346"/>
      <c r="B1048403" s="347"/>
      <c r="C1048403" s="348"/>
      <c r="D1048403" s="349"/>
      <c r="E1048403" s="349"/>
      <c r="F1048403" s="349"/>
      <c r="G1048403" s="350"/>
      <c r="H1048403" s="351"/>
      <c r="I1048403" s="352"/>
      <c r="J1048403" s="344"/>
    </row>
    <row r="1048404" s="339" customFormat="1" customHeight="1" spans="1:10">
      <c r="A1048404" s="346"/>
      <c r="B1048404" s="347"/>
      <c r="C1048404" s="348"/>
      <c r="D1048404" s="349"/>
      <c r="E1048404" s="349"/>
      <c r="F1048404" s="349"/>
      <c r="G1048404" s="350"/>
      <c r="H1048404" s="351"/>
      <c r="I1048404" s="352"/>
      <c r="J1048404" s="344"/>
    </row>
    <row r="1048405" s="339" customFormat="1" customHeight="1" spans="1:10">
      <c r="A1048405" s="346"/>
      <c r="B1048405" s="347"/>
      <c r="C1048405" s="348"/>
      <c r="D1048405" s="349"/>
      <c r="E1048405" s="349"/>
      <c r="F1048405" s="349"/>
      <c r="G1048405" s="350"/>
      <c r="H1048405" s="351"/>
      <c r="I1048405" s="352"/>
      <c r="J1048405" s="344"/>
    </row>
    <row r="1048406" s="339" customFormat="1" customHeight="1" spans="1:10">
      <c r="A1048406" s="346"/>
      <c r="B1048406" s="347"/>
      <c r="C1048406" s="348"/>
      <c r="D1048406" s="349"/>
      <c r="E1048406" s="349"/>
      <c r="F1048406" s="349"/>
      <c r="G1048406" s="350"/>
      <c r="H1048406" s="351"/>
      <c r="I1048406" s="352"/>
      <c r="J1048406" s="344"/>
    </row>
    <row r="1048407" s="339" customFormat="1" customHeight="1" spans="1:10">
      <c r="A1048407" s="346"/>
      <c r="B1048407" s="347"/>
      <c r="C1048407" s="348"/>
      <c r="D1048407" s="349"/>
      <c r="E1048407" s="349"/>
      <c r="F1048407" s="349"/>
      <c r="G1048407" s="350"/>
      <c r="H1048407" s="351"/>
      <c r="I1048407" s="352"/>
      <c r="J1048407" s="344"/>
    </row>
    <row r="1048408" s="339" customFormat="1" customHeight="1" spans="1:10">
      <c r="A1048408" s="346"/>
      <c r="B1048408" s="347"/>
      <c r="C1048408" s="348"/>
      <c r="D1048408" s="349"/>
      <c r="E1048408" s="349"/>
      <c r="F1048408" s="349"/>
      <c r="G1048408" s="350"/>
      <c r="H1048408" s="351"/>
      <c r="I1048408" s="352"/>
      <c r="J1048408" s="344"/>
    </row>
    <row r="1048409" s="339" customFormat="1" customHeight="1" spans="1:10">
      <c r="A1048409" s="346"/>
      <c r="B1048409" s="347"/>
      <c r="C1048409" s="348"/>
      <c r="D1048409" s="349"/>
      <c r="E1048409" s="349"/>
      <c r="F1048409" s="349"/>
      <c r="G1048409" s="350"/>
      <c r="H1048409" s="351"/>
      <c r="I1048409" s="352"/>
      <c r="J1048409" s="344"/>
    </row>
    <row r="1048410" s="339" customFormat="1" customHeight="1" spans="1:10">
      <c r="A1048410" s="346"/>
      <c r="B1048410" s="347"/>
      <c r="C1048410" s="348"/>
      <c r="D1048410" s="349"/>
      <c r="E1048410" s="349"/>
      <c r="F1048410" s="349"/>
      <c r="G1048410" s="350"/>
      <c r="H1048410" s="351"/>
      <c r="I1048410" s="352"/>
      <c r="J1048410" s="344"/>
    </row>
    <row r="1048411" s="339" customFormat="1" customHeight="1" spans="1:10">
      <c r="A1048411" s="346"/>
      <c r="B1048411" s="347"/>
      <c r="C1048411" s="348"/>
      <c r="D1048411" s="349"/>
      <c r="E1048411" s="349"/>
      <c r="F1048411" s="349"/>
      <c r="G1048411" s="350"/>
      <c r="H1048411" s="351"/>
      <c r="I1048411" s="352"/>
      <c r="J1048411" s="344"/>
    </row>
    <row r="1048412" s="339" customFormat="1" customHeight="1" spans="1:10">
      <c r="A1048412" s="346"/>
      <c r="B1048412" s="347"/>
      <c r="C1048412" s="348"/>
      <c r="D1048412" s="349"/>
      <c r="E1048412" s="349"/>
      <c r="F1048412" s="349"/>
      <c r="G1048412" s="350"/>
      <c r="H1048412" s="351"/>
      <c r="I1048412" s="352"/>
      <c r="J1048412" s="344"/>
    </row>
    <row r="1048413" s="339" customFormat="1" customHeight="1" spans="1:10">
      <c r="A1048413" s="346"/>
      <c r="B1048413" s="347"/>
      <c r="C1048413" s="348"/>
      <c r="D1048413" s="349"/>
      <c r="E1048413" s="349"/>
      <c r="F1048413" s="349"/>
      <c r="G1048413" s="350"/>
      <c r="H1048413" s="351"/>
      <c r="I1048413" s="352"/>
      <c r="J1048413" s="344"/>
    </row>
    <row r="1048414" s="339" customFormat="1" customHeight="1" spans="1:10">
      <c r="A1048414" s="346"/>
      <c r="B1048414" s="347"/>
      <c r="C1048414" s="348"/>
      <c r="D1048414" s="349"/>
      <c r="E1048414" s="349"/>
      <c r="F1048414" s="349"/>
      <c r="G1048414" s="350"/>
      <c r="H1048414" s="351"/>
      <c r="I1048414" s="352"/>
      <c r="J1048414" s="344"/>
    </row>
    <row r="1048415" s="339" customFormat="1" customHeight="1" spans="1:10">
      <c r="A1048415" s="346"/>
      <c r="B1048415" s="347"/>
      <c r="C1048415" s="348"/>
      <c r="D1048415" s="349"/>
      <c r="E1048415" s="349"/>
      <c r="F1048415" s="349"/>
      <c r="G1048415" s="350"/>
      <c r="H1048415" s="351"/>
      <c r="I1048415" s="352"/>
      <c r="J1048415" s="344"/>
    </row>
    <row r="1048416" s="339" customFormat="1" customHeight="1" spans="1:10">
      <c r="A1048416" s="346"/>
      <c r="B1048416" s="347"/>
      <c r="C1048416" s="348"/>
      <c r="D1048416" s="349"/>
      <c r="E1048416" s="349"/>
      <c r="F1048416" s="349"/>
      <c r="G1048416" s="350"/>
      <c r="H1048416" s="351"/>
      <c r="I1048416" s="352"/>
      <c r="J1048416" s="344"/>
    </row>
    <row r="1048417" s="339" customFormat="1" customHeight="1" spans="1:10">
      <c r="A1048417" s="346"/>
      <c r="B1048417" s="347"/>
      <c r="C1048417" s="348"/>
      <c r="D1048417" s="349"/>
      <c r="E1048417" s="349"/>
      <c r="F1048417" s="349"/>
      <c r="G1048417" s="350"/>
      <c r="H1048417" s="351"/>
      <c r="I1048417" s="352"/>
      <c r="J1048417" s="344"/>
    </row>
    <row r="1048418" s="339" customFormat="1" customHeight="1" spans="1:10">
      <c r="A1048418" s="346"/>
      <c r="B1048418" s="347"/>
      <c r="C1048418" s="348"/>
      <c r="D1048418" s="349"/>
      <c r="E1048418" s="349"/>
      <c r="F1048418" s="349"/>
      <c r="G1048418" s="350"/>
      <c r="H1048418" s="351"/>
      <c r="I1048418" s="352"/>
      <c r="J1048418" s="344"/>
    </row>
    <row r="1048419" s="339" customFormat="1" customHeight="1" spans="1:10">
      <c r="A1048419" s="346"/>
      <c r="B1048419" s="347"/>
      <c r="C1048419" s="348"/>
      <c r="D1048419" s="349"/>
      <c r="E1048419" s="349"/>
      <c r="F1048419" s="349"/>
      <c r="G1048419" s="350"/>
      <c r="H1048419" s="351"/>
      <c r="I1048419" s="352"/>
      <c r="J1048419" s="344"/>
    </row>
    <row r="1048420" s="339" customFormat="1" customHeight="1" spans="1:10">
      <c r="A1048420" s="346"/>
      <c r="B1048420" s="347"/>
      <c r="C1048420" s="348"/>
      <c r="D1048420" s="349"/>
      <c r="E1048420" s="349"/>
      <c r="F1048420" s="349"/>
      <c r="G1048420" s="350"/>
      <c r="H1048420" s="351"/>
      <c r="I1048420" s="352"/>
      <c r="J1048420" s="344"/>
    </row>
    <row r="1048421" s="339" customFormat="1" customHeight="1" spans="1:10">
      <c r="A1048421" s="346"/>
      <c r="B1048421" s="347"/>
      <c r="C1048421" s="348"/>
      <c r="D1048421" s="349"/>
      <c r="E1048421" s="349"/>
      <c r="F1048421" s="349"/>
      <c r="G1048421" s="350"/>
      <c r="H1048421" s="351"/>
      <c r="I1048421" s="352"/>
      <c r="J1048421" s="344"/>
    </row>
    <row r="1048422" s="339" customFormat="1" customHeight="1" spans="1:10">
      <c r="A1048422" s="346"/>
      <c r="B1048422" s="347"/>
      <c r="C1048422" s="348"/>
      <c r="D1048422" s="349"/>
      <c r="E1048422" s="349"/>
      <c r="F1048422" s="349"/>
      <c r="G1048422" s="350"/>
      <c r="H1048422" s="351"/>
      <c r="I1048422" s="352"/>
      <c r="J1048422" s="344"/>
    </row>
    <row r="1048423" s="339" customFormat="1" customHeight="1" spans="1:10">
      <c r="A1048423" s="346"/>
      <c r="B1048423" s="347"/>
      <c r="C1048423" s="348"/>
      <c r="D1048423" s="349"/>
      <c r="E1048423" s="349"/>
      <c r="F1048423" s="349"/>
      <c r="G1048423" s="350"/>
      <c r="H1048423" s="351"/>
      <c r="I1048423" s="352"/>
      <c r="J1048423" s="344"/>
    </row>
    <row r="1048424" s="339" customFormat="1" customHeight="1" spans="1:10">
      <c r="A1048424" s="346"/>
      <c r="B1048424" s="347"/>
      <c r="C1048424" s="348"/>
      <c r="D1048424" s="349"/>
      <c r="E1048424" s="349"/>
      <c r="F1048424" s="349"/>
      <c r="G1048424" s="350"/>
      <c r="H1048424" s="351"/>
      <c r="I1048424" s="352"/>
      <c r="J1048424" s="344"/>
    </row>
    <row r="1048425" s="339" customFormat="1" customHeight="1" spans="1:10">
      <c r="A1048425" s="346"/>
      <c r="B1048425" s="347"/>
      <c r="C1048425" s="348"/>
      <c r="D1048425" s="349"/>
      <c r="E1048425" s="349"/>
      <c r="F1048425" s="349"/>
      <c r="G1048425" s="350"/>
      <c r="H1048425" s="351"/>
      <c r="I1048425" s="352"/>
      <c r="J1048425" s="344"/>
    </row>
    <row r="1048426" s="339" customFormat="1" customHeight="1" spans="1:10">
      <c r="A1048426" s="346"/>
      <c r="B1048426" s="347"/>
      <c r="C1048426" s="348"/>
      <c r="D1048426" s="349"/>
      <c r="E1048426" s="349"/>
      <c r="F1048426" s="349"/>
      <c r="G1048426" s="350"/>
      <c r="H1048426" s="351"/>
      <c r="I1048426" s="352"/>
      <c r="J1048426" s="344"/>
    </row>
    <row r="1048427" s="339" customFormat="1" customHeight="1" spans="1:10">
      <c r="A1048427" s="346"/>
      <c r="B1048427" s="347"/>
      <c r="C1048427" s="348"/>
      <c r="D1048427" s="349"/>
      <c r="E1048427" s="349"/>
      <c r="F1048427" s="349"/>
      <c r="G1048427" s="350"/>
      <c r="H1048427" s="351"/>
      <c r="I1048427" s="352"/>
      <c r="J1048427" s="344"/>
    </row>
    <row r="1048428" s="339" customFormat="1" customHeight="1" spans="1:10">
      <c r="A1048428" s="346"/>
      <c r="B1048428" s="347"/>
      <c r="C1048428" s="348"/>
      <c r="D1048428" s="349"/>
      <c r="E1048428" s="349"/>
      <c r="F1048428" s="349"/>
      <c r="G1048428" s="350"/>
      <c r="H1048428" s="351"/>
      <c r="I1048428" s="352"/>
      <c r="J1048428" s="344"/>
    </row>
    <row r="1048429" s="339" customFormat="1" customHeight="1" spans="1:10">
      <c r="A1048429" s="346"/>
      <c r="B1048429" s="347"/>
      <c r="C1048429" s="348"/>
      <c r="D1048429" s="349"/>
      <c r="E1048429" s="349"/>
      <c r="F1048429" s="349"/>
      <c r="G1048429" s="350"/>
      <c r="H1048429" s="351"/>
      <c r="I1048429" s="352"/>
      <c r="J1048429" s="344"/>
    </row>
    <row r="1048430" s="339" customFormat="1" customHeight="1" spans="1:10">
      <c r="A1048430" s="346"/>
      <c r="B1048430" s="347"/>
      <c r="C1048430" s="348"/>
      <c r="D1048430" s="349"/>
      <c r="E1048430" s="349"/>
      <c r="F1048430" s="349"/>
      <c r="G1048430" s="350"/>
      <c r="H1048430" s="351"/>
      <c r="I1048430" s="352"/>
      <c r="J1048430" s="344"/>
    </row>
    <row r="1048431" s="339" customFormat="1" customHeight="1" spans="1:10">
      <c r="A1048431" s="346"/>
      <c r="B1048431" s="347"/>
      <c r="C1048431" s="348"/>
      <c r="D1048431" s="349"/>
      <c r="E1048431" s="349"/>
      <c r="F1048431" s="349"/>
      <c r="G1048431" s="350"/>
      <c r="H1048431" s="351"/>
      <c r="I1048431" s="352"/>
      <c r="J1048431" s="344"/>
    </row>
    <row r="1048432" s="339" customFormat="1" customHeight="1" spans="1:10">
      <c r="A1048432" s="346"/>
      <c r="B1048432" s="347"/>
      <c r="C1048432" s="348"/>
      <c r="D1048432" s="349"/>
      <c r="E1048432" s="349"/>
      <c r="F1048432" s="349"/>
      <c r="G1048432" s="350"/>
      <c r="H1048432" s="351"/>
      <c r="I1048432" s="352"/>
      <c r="J1048432" s="344"/>
    </row>
    <row r="1048433" s="339" customFormat="1" customHeight="1" spans="1:10">
      <c r="A1048433" s="346"/>
      <c r="B1048433" s="347"/>
      <c r="C1048433" s="348"/>
      <c r="D1048433" s="349"/>
      <c r="E1048433" s="349"/>
      <c r="F1048433" s="349"/>
      <c r="G1048433" s="350"/>
      <c r="H1048433" s="351"/>
      <c r="I1048433" s="352"/>
      <c r="J1048433" s="344"/>
    </row>
    <row r="1048434" s="339" customFormat="1" customHeight="1" spans="1:10">
      <c r="A1048434" s="346"/>
      <c r="B1048434" s="347"/>
      <c r="C1048434" s="348"/>
      <c r="D1048434" s="349"/>
      <c r="E1048434" s="349"/>
      <c r="F1048434" s="349"/>
      <c r="G1048434" s="350"/>
      <c r="H1048434" s="351"/>
      <c r="I1048434" s="352"/>
      <c r="J1048434" s="344"/>
    </row>
    <row r="1048435" s="339" customFormat="1" customHeight="1" spans="1:10">
      <c r="A1048435" s="346"/>
      <c r="B1048435" s="347"/>
      <c r="C1048435" s="348"/>
      <c r="D1048435" s="349"/>
      <c r="E1048435" s="349"/>
      <c r="F1048435" s="349"/>
      <c r="G1048435" s="350"/>
      <c r="H1048435" s="351"/>
      <c r="I1048435" s="352"/>
      <c r="J1048435" s="344"/>
    </row>
    <row r="1048436" s="339" customFormat="1" customHeight="1" spans="1:10">
      <c r="A1048436" s="346"/>
      <c r="B1048436" s="347"/>
      <c r="C1048436" s="348"/>
      <c r="D1048436" s="349"/>
      <c r="E1048436" s="349"/>
      <c r="F1048436" s="349"/>
      <c r="G1048436" s="350"/>
      <c r="H1048436" s="351"/>
      <c r="I1048436" s="352"/>
      <c r="J1048436" s="344"/>
    </row>
    <row r="1048437" s="339" customFormat="1" customHeight="1" spans="1:10">
      <c r="A1048437" s="346"/>
      <c r="B1048437" s="347"/>
      <c r="C1048437" s="348"/>
      <c r="D1048437" s="349"/>
      <c r="E1048437" s="349"/>
      <c r="F1048437" s="349"/>
      <c r="G1048437" s="350"/>
      <c r="H1048437" s="351"/>
      <c r="I1048437" s="352"/>
      <c r="J1048437" s="344"/>
    </row>
    <row r="1048438" s="339" customFormat="1" customHeight="1" spans="1:10">
      <c r="A1048438" s="346"/>
      <c r="B1048438" s="347"/>
      <c r="C1048438" s="348"/>
      <c r="D1048438" s="349"/>
      <c r="E1048438" s="349"/>
      <c r="F1048438" s="349"/>
      <c r="G1048438" s="350"/>
      <c r="H1048438" s="351"/>
      <c r="I1048438" s="352"/>
      <c r="J1048438" s="344"/>
    </row>
    <row r="1048439" s="339" customFormat="1" customHeight="1" spans="1:10">
      <c r="A1048439" s="346"/>
      <c r="B1048439" s="347"/>
      <c r="C1048439" s="348"/>
      <c r="D1048439" s="349"/>
      <c r="E1048439" s="349"/>
      <c r="F1048439" s="349"/>
      <c r="G1048439" s="350"/>
      <c r="H1048439" s="351"/>
      <c r="I1048439" s="352"/>
      <c r="J1048439" s="344"/>
    </row>
    <row r="1048440" s="339" customFormat="1" customHeight="1" spans="1:10">
      <c r="A1048440" s="346"/>
      <c r="B1048440" s="347"/>
      <c r="C1048440" s="348"/>
      <c r="D1048440" s="349"/>
      <c r="E1048440" s="349"/>
      <c r="F1048440" s="349"/>
      <c r="G1048440" s="350"/>
      <c r="H1048440" s="351"/>
      <c r="I1048440" s="352"/>
      <c r="J1048440" s="344"/>
    </row>
    <row r="1048441" s="339" customFormat="1" customHeight="1" spans="1:10">
      <c r="A1048441" s="346"/>
      <c r="B1048441" s="347"/>
      <c r="C1048441" s="348"/>
      <c r="D1048441" s="349"/>
      <c r="E1048441" s="349"/>
      <c r="F1048441" s="349"/>
      <c r="G1048441" s="350"/>
      <c r="H1048441" s="351"/>
      <c r="I1048441" s="352"/>
      <c r="J1048441" s="344"/>
    </row>
    <row r="1048442" s="339" customFormat="1" customHeight="1" spans="1:10">
      <c r="A1048442" s="346"/>
      <c r="B1048442" s="347"/>
      <c r="C1048442" s="348"/>
      <c r="D1048442" s="349"/>
      <c r="E1048442" s="349"/>
      <c r="F1048442" s="349"/>
      <c r="G1048442" s="350"/>
      <c r="H1048442" s="351"/>
      <c r="I1048442" s="352"/>
      <c r="J1048442" s="344"/>
    </row>
    <row r="1048443" s="339" customFormat="1" customHeight="1" spans="1:10">
      <c r="A1048443" s="346"/>
      <c r="B1048443" s="347"/>
      <c r="C1048443" s="348"/>
      <c r="D1048443" s="349"/>
      <c r="E1048443" s="349"/>
      <c r="F1048443" s="349"/>
      <c r="G1048443" s="350"/>
      <c r="H1048443" s="351"/>
      <c r="I1048443" s="352"/>
      <c r="J1048443" s="344"/>
    </row>
    <row r="1048444" s="339" customFormat="1" customHeight="1" spans="1:10">
      <c r="A1048444" s="346"/>
      <c r="B1048444" s="347"/>
      <c r="C1048444" s="348"/>
      <c r="D1048444" s="349"/>
      <c r="E1048444" s="349"/>
      <c r="F1048444" s="349"/>
      <c r="G1048444" s="350"/>
      <c r="H1048444" s="351"/>
      <c r="I1048444" s="352"/>
      <c r="J1048444" s="344"/>
    </row>
    <row r="1048445" s="339" customFormat="1" customHeight="1" spans="1:10">
      <c r="A1048445" s="346"/>
      <c r="B1048445" s="347"/>
      <c r="C1048445" s="348"/>
      <c r="D1048445" s="349"/>
      <c r="E1048445" s="349"/>
      <c r="F1048445" s="349"/>
      <c r="G1048445" s="350"/>
      <c r="H1048445" s="351"/>
      <c r="I1048445" s="352"/>
      <c r="J1048445" s="344"/>
    </row>
    <row r="1048446" s="339" customFormat="1" customHeight="1" spans="1:10">
      <c r="A1048446" s="346"/>
      <c r="B1048446" s="347"/>
      <c r="C1048446" s="348"/>
      <c r="D1048446" s="349"/>
      <c r="E1048446" s="349"/>
      <c r="F1048446" s="349"/>
      <c r="G1048446" s="350"/>
      <c r="H1048446" s="351"/>
      <c r="I1048446" s="352"/>
      <c r="J1048446" s="344"/>
    </row>
    <row r="1048447" s="339" customFormat="1" customHeight="1" spans="1:10">
      <c r="A1048447" s="346"/>
      <c r="B1048447" s="347"/>
      <c r="C1048447" s="348"/>
      <c r="D1048447" s="349"/>
      <c r="E1048447" s="349"/>
      <c r="F1048447" s="349"/>
      <c r="G1048447" s="350"/>
      <c r="H1048447" s="351"/>
      <c r="I1048447" s="352"/>
      <c r="J1048447" s="344"/>
    </row>
    <row r="1048448" s="339" customFormat="1" customHeight="1" spans="1:10">
      <c r="A1048448" s="346"/>
      <c r="B1048448" s="347"/>
      <c r="C1048448" s="348"/>
      <c r="D1048448" s="349"/>
      <c r="E1048448" s="349"/>
      <c r="F1048448" s="349"/>
      <c r="G1048448" s="350"/>
      <c r="H1048448" s="351"/>
      <c r="I1048448" s="352"/>
      <c r="J1048448" s="344"/>
    </row>
    <row r="1048449" s="339" customFormat="1" customHeight="1" spans="1:10">
      <c r="A1048449" s="346"/>
      <c r="B1048449" s="347"/>
      <c r="C1048449" s="348"/>
      <c r="D1048449" s="349"/>
      <c r="E1048449" s="349"/>
      <c r="F1048449" s="349"/>
      <c r="G1048449" s="350"/>
      <c r="H1048449" s="351"/>
      <c r="I1048449" s="352"/>
      <c r="J1048449" s="344"/>
    </row>
    <row r="1048450" s="339" customFormat="1" customHeight="1" spans="1:10">
      <c r="A1048450" s="346"/>
      <c r="B1048450" s="347"/>
      <c r="C1048450" s="348"/>
      <c r="D1048450" s="349"/>
      <c r="E1048450" s="349"/>
      <c r="F1048450" s="349"/>
      <c r="G1048450" s="350"/>
      <c r="H1048450" s="351"/>
      <c r="I1048450" s="352"/>
      <c r="J1048450" s="344"/>
    </row>
    <row r="1048451" s="339" customFormat="1" customHeight="1" spans="1:10">
      <c r="A1048451" s="346"/>
      <c r="B1048451" s="347"/>
      <c r="C1048451" s="348"/>
      <c r="D1048451" s="349"/>
      <c r="E1048451" s="349"/>
      <c r="F1048451" s="349"/>
      <c r="G1048451" s="350"/>
      <c r="H1048451" s="351"/>
      <c r="I1048451" s="352"/>
      <c r="J1048451" s="344"/>
    </row>
    <row r="1048452" s="339" customFormat="1" customHeight="1" spans="1:10">
      <c r="A1048452" s="346"/>
      <c r="B1048452" s="347"/>
      <c r="C1048452" s="348"/>
      <c r="D1048452" s="349"/>
      <c r="E1048452" s="349"/>
      <c r="F1048452" s="349"/>
      <c r="G1048452" s="350"/>
      <c r="H1048452" s="351"/>
      <c r="I1048452" s="352"/>
      <c r="J1048452" s="344"/>
    </row>
    <row r="1048453" s="339" customFormat="1" customHeight="1" spans="1:10">
      <c r="A1048453" s="346"/>
      <c r="B1048453" s="347"/>
      <c r="C1048453" s="348"/>
      <c r="D1048453" s="349"/>
      <c r="E1048453" s="349"/>
      <c r="F1048453" s="349"/>
      <c r="G1048453" s="350"/>
      <c r="H1048453" s="351"/>
      <c r="I1048453" s="352"/>
      <c r="J1048453" s="344"/>
    </row>
    <row r="1048454" s="339" customFormat="1" customHeight="1" spans="1:10">
      <c r="A1048454" s="346"/>
      <c r="B1048454" s="347"/>
      <c r="C1048454" s="348"/>
      <c r="D1048454" s="349"/>
      <c r="E1048454" s="349"/>
      <c r="F1048454" s="349"/>
      <c r="G1048454" s="350"/>
      <c r="H1048454" s="351"/>
      <c r="I1048454" s="352"/>
      <c r="J1048454" s="344"/>
    </row>
    <row r="1048455" s="339" customFormat="1" customHeight="1" spans="1:10">
      <c r="A1048455" s="346"/>
      <c r="B1048455" s="347"/>
      <c r="C1048455" s="348"/>
      <c r="D1048455" s="349"/>
      <c r="E1048455" s="349"/>
      <c r="F1048455" s="349"/>
      <c r="G1048455" s="350"/>
      <c r="H1048455" s="351"/>
      <c r="I1048455" s="352"/>
      <c r="J1048455" s="344"/>
    </row>
    <row r="1048456" s="339" customFormat="1" customHeight="1" spans="1:10">
      <c r="A1048456" s="346"/>
      <c r="B1048456" s="347"/>
      <c r="C1048456" s="348"/>
      <c r="D1048456" s="349"/>
      <c r="E1048456" s="349"/>
      <c r="F1048456" s="349"/>
      <c r="G1048456" s="350"/>
      <c r="H1048456" s="351"/>
      <c r="I1048456" s="352"/>
      <c r="J1048456" s="344"/>
    </row>
    <row r="1048457" s="339" customFormat="1" customHeight="1" spans="1:10">
      <c r="A1048457" s="346"/>
      <c r="B1048457" s="347"/>
      <c r="C1048457" s="348"/>
      <c r="D1048457" s="349"/>
      <c r="E1048457" s="349"/>
      <c r="F1048457" s="349"/>
      <c r="G1048457" s="350"/>
      <c r="H1048457" s="351"/>
      <c r="I1048457" s="352"/>
      <c r="J1048457" s="344"/>
    </row>
    <row r="1048458" s="339" customFormat="1" customHeight="1" spans="1:10">
      <c r="A1048458" s="346"/>
      <c r="B1048458" s="347"/>
      <c r="C1048458" s="348"/>
      <c r="D1048458" s="349"/>
      <c r="E1048458" s="349"/>
      <c r="F1048458" s="349"/>
      <c r="G1048458" s="350"/>
      <c r="H1048458" s="351"/>
      <c r="I1048458" s="352"/>
      <c r="J1048458" s="344"/>
    </row>
    <row r="1048459" s="339" customFormat="1" customHeight="1" spans="1:10">
      <c r="A1048459" s="346"/>
      <c r="B1048459" s="347"/>
      <c r="C1048459" s="348"/>
      <c r="D1048459" s="349"/>
      <c r="E1048459" s="349"/>
      <c r="F1048459" s="349"/>
      <c r="G1048459" s="350"/>
      <c r="H1048459" s="351"/>
      <c r="I1048459" s="352"/>
      <c r="J1048459" s="344"/>
    </row>
    <row r="1048460" s="339" customFormat="1" customHeight="1" spans="1:10">
      <c r="A1048460" s="346"/>
      <c r="B1048460" s="347"/>
      <c r="C1048460" s="348"/>
      <c r="D1048460" s="349"/>
      <c r="E1048460" s="349"/>
      <c r="F1048460" s="349"/>
      <c r="G1048460" s="350"/>
      <c r="H1048460" s="351"/>
      <c r="I1048460" s="352"/>
      <c r="J1048460" s="344"/>
    </row>
    <row r="1048461" s="339" customFormat="1" customHeight="1" spans="1:10">
      <c r="A1048461" s="346"/>
      <c r="B1048461" s="347"/>
      <c r="C1048461" s="348"/>
      <c r="D1048461" s="349"/>
      <c r="E1048461" s="349"/>
      <c r="F1048461" s="349"/>
      <c r="G1048461" s="350"/>
      <c r="H1048461" s="351"/>
      <c r="I1048461" s="352"/>
      <c r="J1048461" s="344"/>
    </row>
    <row r="1048462" s="339" customFormat="1" customHeight="1" spans="1:10">
      <c r="A1048462" s="346"/>
      <c r="B1048462" s="347"/>
      <c r="C1048462" s="348"/>
      <c r="D1048462" s="349"/>
      <c r="E1048462" s="349"/>
      <c r="F1048462" s="349"/>
      <c r="G1048462" s="350"/>
      <c r="H1048462" s="351"/>
      <c r="I1048462" s="352"/>
      <c r="J1048462" s="344"/>
    </row>
    <row r="1048463" s="339" customFormat="1" customHeight="1" spans="1:10">
      <c r="A1048463" s="346"/>
      <c r="B1048463" s="347"/>
      <c r="C1048463" s="348"/>
      <c r="D1048463" s="349"/>
      <c r="E1048463" s="349"/>
      <c r="F1048463" s="349"/>
      <c r="G1048463" s="350"/>
      <c r="H1048463" s="351"/>
      <c r="I1048463" s="352"/>
      <c r="J1048463" s="344"/>
    </row>
    <row r="1048464" s="339" customFormat="1" customHeight="1" spans="1:10">
      <c r="A1048464" s="346"/>
      <c r="B1048464" s="347"/>
      <c r="C1048464" s="348"/>
      <c r="D1048464" s="349"/>
      <c r="E1048464" s="349"/>
      <c r="F1048464" s="349"/>
      <c r="G1048464" s="350"/>
      <c r="H1048464" s="351"/>
      <c r="I1048464" s="352"/>
      <c r="J1048464" s="344"/>
    </row>
    <row r="1048465" s="339" customFormat="1" customHeight="1" spans="1:10">
      <c r="A1048465" s="346"/>
      <c r="B1048465" s="347"/>
      <c r="C1048465" s="348"/>
      <c r="D1048465" s="349"/>
      <c r="E1048465" s="349"/>
      <c r="F1048465" s="349"/>
      <c r="G1048465" s="350"/>
      <c r="H1048465" s="351"/>
      <c r="I1048465" s="352"/>
      <c r="J1048465" s="344"/>
    </row>
    <row r="1048466" s="339" customFormat="1" customHeight="1" spans="1:10">
      <c r="A1048466" s="346"/>
      <c r="B1048466" s="347"/>
      <c r="C1048466" s="348"/>
      <c r="D1048466" s="349"/>
      <c r="E1048466" s="349"/>
      <c r="F1048466" s="349"/>
      <c r="G1048466" s="350"/>
      <c r="H1048466" s="351"/>
      <c r="I1048466" s="352"/>
      <c r="J1048466" s="344"/>
    </row>
    <row r="1048467" s="339" customFormat="1" customHeight="1" spans="1:10">
      <c r="A1048467" s="346"/>
      <c r="B1048467" s="347"/>
      <c r="C1048467" s="348"/>
      <c r="D1048467" s="349"/>
      <c r="E1048467" s="349"/>
      <c r="F1048467" s="349"/>
      <c r="G1048467" s="350"/>
      <c r="H1048467" s="351"/>
      <c r="I1048467" s="352"/>
      <c r="J1048467" s="344"/>
    </row>
    <row r="1048468" s="339" customFormat="1" customHeight="1" spans="1:10">
      <c r="A1048468" s="346"/>
      <c r="B1048468" s="347"/>
      <c r="C1048468" s="348"/>
      <c r="D1048468" s="349"/>
      <c r="E1048468" s="349"/>
      <c r="F1048468" s="349"/>
      <c r="G1048468" s="350"/>
      <c r="H1048468" s="351"/>
      <c r="I1048468" s="352"/>
      <c r="J1048468" s="344"/>
    </row>
    <row r="1048469" s="339" customFormat="1" customHeight="1" spans="1:10">
      <c r="A1048469" s="346"/>
      <c r="B1048469" s="347"/>
      <c r="C1048469" s="348"/>
      <c r="D1048469" s="349"/>
      <c r="E1048469" s="349"/>
      <c r="F1048469" s="349"/>
      <c r="G1048469" s="350"/>
      <c r="H1048469" s="351"/>
      <c r="I1048469" s="352"/>
      <c r="J1048469" s="344"/>
    </row>
    <row r="1048470" s="339" customFormat="1" customHeight="1" spans="1:10">
      <c r="A1048470" s="346"/>
      <c r="B1048470" s="347"/>
      <c r="C1048470" s="348"/>
      <c r="D1048470" s="349"/>
      <c r="E1048470" s="349"/>
      <c r="F1048470" s="349"/>
      <c r="G1048470" s="350"/>
      <c r="H1048470" s="351"/>
      <c r="I1048470" s="352"/>
      <c r="J1048470" s="344"/>
    </row>
    <row r="1048471" s="339" customFormat="1" customHeight="1" spans="1:10">
      <c r="A1048471" s="346"/>
      <c r="B1048471" s="347"/>
      <c r="C1048471" s="348"/>
      <c r="D1048471" s="349"/>
      <c r="E1048471" s="349"/>
      <c r="F1048471" s="349"/>
      <c r="G1048471" s="350"/>
      <c r="H1048471" s="351"/>
      <c r="I1048471" s="352"/>
      <c r="J1048471" s="344"/>
    </row>
    <row r="1048472" s="339" customFormat="1" customHeight="1" spans="1:10">
      <c r="A1048472" s="346"/>
      <c r="B1048472" s="347"/>
      <c r="C1048472" s="348"/>
      <c r="D1048472" s="349"/>
      <c r="E1048472" s="349"/>
      <c r="F1048472" s="349"/>
      <c r="G1048472" s="350"/>
      <c r="H1048472" s="351"/>
      <c r="I1048472" s="352"/>
      <c r="J1048472" s="344"/>
    </row>
    <row r="1048473" s="339" customFormat="1" customHeight="1" spans="1:10">
      <c r="A1048473" s="346"/>
      <c r="B1048473" s="347"/>
      <c r="C1048473" s="348"/>
      <c r="D1048473" s="349"/>
      <c r="E1048473" s="349"/>
      <c r="F1048473" s="349"/>
      <c r="G1048473" s="350"/>
      <c r="H1048473" s="351"/>
      <c r="I1048473" s="352"/>
      <c r="J1048473" s="344"/>
    </row>
    <row r="1048474" s="339" customFormat="1" customHeight="1" spans="1:10">
      <c r="A1048474" s="346"/>
      <c r="B1048474" s="347"/>
      <c r="C1048474" s="348"/>
      <c r="D1048474" s="349"/>
      <c r="E1048474" s="349"/>
      <c r="F1048474" s="349"/>
      <c r="G1048474" s="350"/>
      <c r="H1048474" s="351"/>
      <c r="I1048474" s="352"/>
      <c r="J1048474" s="344"/>
    </row>
    <row r="1048475" s="339" customFormat="1" customHeight="1" spans="1:10">
      <c r="A1048475" s="346"/>
      <c r="B1048475" s="347"/>
      <c r="C1048475" s="348"/>
      <c r="D1048475" s="349"/>
      <c r="E1048475" s="349"/>
      <c r="F1048475" s="349"/>
      <c r="G1048475" s="350"/>
      <c r="H1048475" s="351"/>
      <c r="I1048475" s="352"/>
      <c r="J1048475" s="344"/>
    </row>
    <row r="1048476" s="339" customFormat="1" customHeight="1" spans="1:10">
      <c r="A1048476" s="346"/>
      <c r="B1048476" s="347"/>
      <c r="C1048476" s="348"/>
      <c r="D1048476" s="349"/>
      <c r="E1048476" s="349"/>
      <c r="F1048476" s="349"/>
      <c r="G1048476" s="350"/>
      <c r="H1048476" s="351"/>
      <c r="I1048476" s="352"/>
      <c r="J1048476" s="344"/>
    </row>
    <row r="1048477" s="339" customFormat="1" customHeight="1" spans="1:10">
      <c r="A1048477" s="346"/>
      <c r="B1048477" s="347"/>
      <c r="C1048477" s="348"/>
      <c r="D1048477" s="349"/>
      <c r="E1048477" s="349"/>
      <c r="F1048477" s="349"/>
      <c r="G1048477" s="350"/>
      <c r="H1048477" s="351"/>
      <c r="I1048477" s="352"/>
      <c r="J1048477" s="344"/>
    </row>
    <row r="1048478" s="339" customFormat="1" customHeight="1" spans="1:10">
      <c r="A1048478" s="346"/>
      <c r="B1048478" s="347"/>
      <c r="C1048478" s="348"/>
      <c r="D1048478" s="349"/>
      <c r="E1048478" s="349"/>
      <c r="F1048478" s="349"/>
      <c r="G1048478" s="350"/>
      <c r="H1048478" s="351"/>
      <c r="I1048478" s="352"/>
      <c r="J1048478" s="344"/>
    </row>
    <row r="1048479" s="339" customFormat="1" customHeight="1" spans="1:10">
      <c r="A1048479" s="346"/>
      <c r="B1048479" s="347"/>
      <c r="C1048479" s="348"/>
      <c r="D1048479" s="349"/>
      <c r="E1048479" s="349"/>
      <c r="F1048479" s="349"/>
      <c r="G1048479" s="350"/>
      <c r="H1048479" s="351"/>
      <c r="I1048479" s="352"/>
      <c r="J1048479" s="344"/>
    </row>
    <row r="1048480" s="339" customFormat="1" customHeight="1" spans="1:10">
      <c r="A1048480" s="346"/>
      <c r="B1048480" s="347"/>
      <c r="C1048480" s="348"/>
      <c r="D1048480" s="349"/>
      <c r="E1048480" s="349"/>
      <c r="F1048480" s="349"/>
      <c r="G1048480" s="350"/>
      <c r="H1048480" s="351"/>
      <c r="I1048480" s="352"/>
      <c r="J1048480" s="344"/>
    </row>
    <row r="1048481" s="339" customFormat="1" customHeight="1" spans="1:10">
      <c r="A1048481" s="346"/>
      <c r="B1048481" s="347"/>
      <c r="C1048481" s="348"/>
      <c r="D1048481" s="349"/>
      <c r="E1048481" s="349"/>
      <c r="F1048481" s="349"/>
      <c r="G1048481" s="350"/>
      <c r="H1048481" s="351"/>
      <c r="I1048481" s="352"/>
      <c r="J1048481" s="344"/>
    </row>
    <row r="1048482" s="339" customFormat="1" customHeight="1" spans="1:10">
      <c r="A1048482" s="346"/>
      <c r="B1048482" s="347"/>
      <c r="C1048482" s="348"/>
      <c r="D1048482" s="349"/>
      <c r="E1048482" s="349"/>
      <c r="F1048482" s="349"/>
      <c r="G1048482" s="350"/>
      <c r="H1048482" s="351"/>
      <c r="I1048482" s="352"/>
      <c r="J1048482" s="344"/>
    </row>
    <row r="1048483" s="339" customFormat="1" customHeight="1" spans="1:10">
      <c r="A1048483" s="346"/>
      <c r="B1048483" s="347"/>
      <c r="C1048483" s="348"/>
      <c r="D1048483" s="349"/>
      <c r="E1048483" s="349"/>
      <c r="F1048483" s="349"/>
      <c r="G1048483" s="350"/>
      <c r="H1048483" s="351"/>
      <c r="I1048483" s="352"/>
      <c r="J1048483" s="344"/>
    </row>
    <row r="1048484" s="339" customFormat="1" customHeight="1" spans="1:10">
      <c r="A1048484" s="346"/>
      <c r="B1048484" s="347"/>
      <c r="C1048484" s="348"/>
      <c r="D1048484" s="349"/>
      <c r="E1048484" s="349"/>
      <c r="F1048484" s="349"/>
      <c r="G1048484" s="350"/>
      <c r="H1048484" s="351"/>
      <c r="I1048484" s="352"/>
      <c r="J1048484" s="344"/>
    </row>
    <row r="1048485" s="339" customFormat="1" customHeight="1" spans="1:10">
      <c r="A1048485" s="346"/>
      <c r="B1048485" s="347"/>
      <c r="C1048485" s="348"/>
      <c r="D1048485" s="349"/>
      <c r="E1048485" s="349"/>
      <c r="F1048485" s="349"/>
      <c r="G1048485" s="350"/>
      <c r="H1048485" s="351"/>
      <c r="I1048485" s="352"/>
      <c r="J1048485" s="344"/>
    </row>
    <row r="1048486" s="339" customFormat="1" customHeight="1" spans="1:10">
      <c r="A1048486" s="346"/>
      <c r="B1048486" s="347"/>
      <c r="C1048486" s="348"/>
      <c r="D1048486" s="349"/>
      <c r="E1048486" s="349"/>
      <c r="F1048486" s="349"/>
      <c r="G1048486" s="350"/>
      <c r="H1048486" s="351"/>
      <c r="I1048486" s="352"/>
      <c r="J1048486" s="344"/>
    </row>
    <row r="1048487" s="339" customFormat="1" customHeight="1" spans="1:10">
      <c r="A1048487" s="346"/>
      <c r="B1048487" s="347"/>
      <c r="C1048487" s="348"/>
      <c r="D1048487" s="349"/>
      <c r="E1048487" s="349"/>
      <c r="F1048487" s="349"/>
      <c r="G1048487" s="350"/>
      <c r="H1048487" s="351"/>
      <c r="I1048487" s="352"/>
      <c r="J1048487" s="344"/>
    </row>
    <row r="1048488" s="339" customFormat="1" customHeight="1" spans="1:10">
      <c r="A1048488" s="346"/>
      <c r="B1048488" s="347"/>
      <c r="C1048488" s="348"/>
      <c r="D1048488" s="349"/>
      <c r="E1048488" s="349"/>
      <c r="F1048488" s="349"/>
      <c r="G1048488" s="350"/>
      <c r="H1048488" s="351"/>
      <c r="I1048488" s="352"/>
      <c r="J1048488" s="344"/>
    </row>
    <row r="1048489" s="339" customFormat="1" customHeight="1" spans="1:10">
      <c r="A1048489" s="346"/>
      <c r="B1048489" s="347"/>
      <c r="C1048489" s="348"/>
      <c r="D1048489" s="349"/>
      <c r="E1048489" s="349"/>
      <c r="F1048489" s="349"/>
      <c r="G1048489" s="350"/>
      <c r="H1048489" s="351"/>
      <c r="I1048489" s="352"/>
      <c r="J1048489" s="344"/>
    </row>
    <row r="1048490" s="339" customFormat="1" customHeight="1" spans="1:10">
      <c r="A1048490" s="346"/>
      <c r="B1048490" s="347"/>
      <c r="C1048490" s="348"/>
      <c r="D1048490" s="349"/>
      <c r="E1048490" s="349"/>
      <c r="F1048490" s="349"/>
      <c r="G1048490" s="350"/>
      <c r="H1048490" s="351"/>
      <c r="I1048490" s="352"/>
      <c r="J1048490" s="344"/>
    </row>
    <row r="1048491" s="339" customFormat="1" customHeight="1" spans="1:10">
      <c r="A1048491" s="346"/>
      <c r="B1048491" s="347"/>
      <c r="C1048491" s="348"/>
      <c r="D1048491" s="349"/>
      <c r="E1048491" s="349"/>
      <c r="F1048491" s="349"/>
      <c r="G1048491" s="350"/>
      <c r="H1048491" s="351"/>
      <c r="I1048491" s="352"/>
      <c r="J1048491" s="344"/>
    </row>
    <row r="1048492" s="339" customFormat="1" customHeight="1" spans="1:10">
      <c r="A1048492" s="346"/>
      <c r="B1048492" s="347"/>
      <c r="C1048492" s="348"/>
      <c r="D1048492" s="349"/>
      <c r="E1048492" s="349"/>
      <c r="F1048492" s="349"/>
      <c r="G1048492" s="350"/>
      <c r="H1048492" s="351"/>
      <c r="I1048492" s="352"/>
      <c r="J1048492" s="344"/>
    </row>
    <row r="1048493" s="339" customFormat="1" customHeight="1" spans="1:10">
      <c r="A1048493" s="346"/>
      <c r="B1048493" s="347"/>
      <c r="C1048493" s="348"/>
      <c r="D1048493" s="349"/>
      <c r="E1048493" s="349"/>
      <c r="F1048493" s="349"/>
      <c r="G1048493" s="350"/>
      <c r="H1048493" s="351"/>
      <c r="I1048493" s="352"/>
      <c r="J1048493" s="344"/>
    </row>
    <row r="1048494" s="339" customFormat="1" customHeight="1" spans="1:10">
      <c r="A1048494" s="346"/>
      <c r="B1048494" s="347"/>
      <c r="C1048494" s="348"/>
      <c r="D1048494" s="349"/>
      <c r="E1048494" s="349"/>
      <c r="F1048494" s="349"/>
      <c r="G1048494" s="350"/>
      <c r="H1048494" s="351"/>
      <c r="I1048494" s="352"/>
      <c r="J1048494" s="344"/>
    </row>
    <row r="1048495" s="339" customFormat="1" customHeight="1" spans="1:10">
      <c r="A1048495" s="346"/>
      <c r="B1048495" s="347"/>
      <c r="C1048495" s="348"/>
      <c r="D1048495" s="349"/>
      <c r="E1048495" s="349"/>
      <c r="F1048495" s="349"/>
      <c r="G1048495" s="350"/>
      <c r="H1048495" s="351"/>
      <c r="I1048495" s="352"/>
      <c r="J1048495" s="344"/>
    </row>
    <row r="1048496" s="339" customFormat="1" customHeight="1" spans="1:10">
      <c r="A1048496" s="346"/>
      <c r="B1048496" s="347"/>
      <c r="C1048496" s="348"/>
      <c r="D1048496" s="349"/>
      <c r="E1048496" s="349"/>
      <c r="F1048496" s="349"/>
      <c r="G1048496" s="350"/>
      <c r="H1048496" s="351"/>
      <c r="I1048496" s="352"/>
      <c r="J1048496" s="344"/>
    </row>
    <row r="1048497" s="339" customFormat="1" customHeight="1" spans="1:10">
      <c r="A1048497" s="346"/>
      <c r="B1048497" s="347"/>
      <c r="C1048497" s="348"/>
      <c r="D1048497" s="349"/>
      <c r="E1048497" s="349"/>
      <c r="F1048497" s="349"/>
      <c r="G1048497" s="350"/>
      <c r="H1048497" s="351"/>
      <c r="I1048497" s="352"/>
      <c r="J1048497" s="344"/>
    </row>
    <row r="1048498" s="339" customFormat="1" customHeight="1" spans="1:10">
      <c r="A1048498" s="346"/>
      <c r="B1048498" s="347"/>
      <c r="C1048498" s="348"/>
      <c r="D1048498" s="349"/>
      <c r="E1048498" s="349"/>
      <c r="F1048498" s="349"/>
      <c r="G1048498" s="350"/>
      <c r="H1048498" s="351"/>
      <c r="I1048498" s="352"/>
      <c r="J1048498" s="344"/>
    </row>
    <row r="1048499" s="339" customFormat="1" customHeight="1" spans="1:10">
      <c r="A1048499" s="346"/>
      <c r="B1048499" s="347"/>
      <c r="C1048499" s="348"/>
      <c r="D1048499" s="349"/>
      <c r="E1048499" s="349"/>
      <c r="F1048499" s="349"/>
      <c r="G1048499" s="350"/>
      <c r="H1048499" s="351"/>
      <c r="I1048499" s="352"/>
      <c r="J1048499" s="344"/>
    </row>
    <row r="1048500" s="339" customFormat="1" customHeight="1" spans="1:10">
      <c r="A1048500" s="346"/>
      <c r="B1048500" s="347"/>
      <c r="C1048500" s="348"/>
      <c r="D1048500" s="349"/>
      <c r="E1048500" s="349"/>
      <c r="F1048500" s="349"/>
      <c r="G1048500" s="350"/>
      <c r="H1048500" s="351"/>
      <c r="I1048500" s="352"/>
      <c r="J1048500" s="344"/>
    </row>
    <row r="1048501" s="339" customFormat="1" customHeight="1" spans="1:10">
      <c r="A1048501" s="346"/>
      <c r="B1048501" s="347"/>
      <c r="C1048501" s="348"/>
      <c r="D1048501" s="349"/>
      <c r="E1048501" s="349"/>
      <c r="F1048501" s="349"/>
      <c r="G1048501" s="350"/>
      <c r="H1048501" s="351"/>
      <c r="I1048501" s="352"/>
      <c r="J1048501" s="344"/>
    </row>
    <row r="1048502" s="339" customFormat="1" customHeight="1" spans="1:10">
      <c r="A1048502" s="346"/>
      <c r="B1048502" s="347"/>
      <c r="C1048502" s="348"/>
      <c r="D1048502" s="349"/>
      <c r="E1048502" s="349"/>
      <c r="F1048502" s="349"/>
      <c r="G1048502" s="350"/>
      <c r="H1048502" s="351"/>
      <c r="I1048502" s="352"/>
      <c r="J1048502" s="344"/>
    </row>
    <row r="1048503" s="339" customFormat="1" customHeight="1" spans="1:10">
      <c r="A1048503" s="346"/>
      <c r="B1048503" s="347"/>
      <c r="C1048503" s="348"/>
      <c r="D1048503" s="349"/>
      <c r="E1048503" s="349"/>
      <c r="F1048503" s="349"/>
      <c r="G1048503" s="350"/>
      <c r="H1048503" s="351"/>
      <c r="I1048503" s="352"/>
      <c r="J1048503" s="344"/>
    </row>
    <row r="1048504" s="339" customFormat="1" customHeight="1" spans="1:10">
      <c r="A1048504" s="346"/>
      <c r="B1048504" s="347"/>
      <c r="C1048504" s="348"/>
      <c r="D1048504" s="349"/>
      <c r="E1048504" s="349"/>
      <c r="F1048504" s="349"/>
      <c r="G1048504" s="350"/>
      <c r="H1048504" s="351"/>
      <c r="I1048504" s="352"/>
      <c r="J1048504" s="344"/>
    </row>
    <row r="1048505" s="339" customFormat="1" customHeight="1" spans="1:10">
      <c r="A1048505" s="346"/>
      <c r="B1048505" s="347"/>
      <c r="C1048505" s="348"/>
      <c r="D1048505" s="349"/>
      <c r="E1048505" s="349"/>
      <c r="F1048505" s="349"/>
      <c r="G1048505" s="350"/>
      <c r="H1048505" s="351"/>
      <c r="I1048505" s="352"/>
      <c r="J1048505" s="344"/>
    </row>
    <row r="1048506" s="339" customFormat="1" customHeight="1" spans="1:10">
      <c r="A1048506" s="346"/>
      <c r="B1048506" s="347"/>
      <c r="C1048506" s="348"/>
      <c r="D1048506" s="349"/>
      <c r="E1048506" s="349"/>
      <c r="F1048506" s="349"/>
      <c r="G1048506" s="350"/>
      <c r="H1048506" s="351"/>
      <c r="I1048506" s="352"/>
      <c r="J1048506" s="344"/>
    </row>
    <row r="1048507" s="339" customFormat="1" customHeight="1" spans="1:10">
      <c r="A1048507" s="346"/>
      <c r="B1048507" s="347"/>
      <c r="C1048507" s="348"/>
      <c r="D1048507" s="349"/>
      <c r="E1048507" s="349"/>
      <c r="F1048507" s="349"/>
      <c r="G1048507" s="350"/>
      <c r="H1048507" s="351"/>
      <c r="I1048507" s="352"/>
      <c r="J1048507" s="344"/>
    </row>
    <row r="1048508" s="339" customFormat="1" customHeight="1" spans="1:10">
      <c r="A1048508" s="346"/>
      <c r="B1048508" s="347"/>
      <c r="C1048508" s="348"/>
      <c r="D1048508" s="349"/>
      <c r="E1048508" s="349"/>
      <c r="F1048508" s="349"/>
      <c r="G1048508" s="350"/>
      <c r="H1048508" s="351"/>
      <c r="I1048508" s="352"/>
      <c r="J1048508" s="344"/>
    </row>
    <row r="1048509" s="339" customFormat="1" customHeight="1" spans="1:10">
      <c r="A1048509" s="346"/>
      <c r="B1048509" s="347"/>
      <c r="C1048509" s="348"/>
      <c r="D1048509" s="349"/>
      <c r="E1048509" s="349"/>
      <c r="F1048509" s="349"/>
      <c r="G1048509" s="350"/>
      <c r="H1048509" s="351"/>
      <c r="I1048509" s="352"/>
      <c r="J1048509" s="344"/>
    </row>
    <row r="1048510" s="339" customFormat="1" customHeight="1" spans="1:10">
      <c r="A1048510" s="346"/>
      <c r="B1048510" s="347"/>
      <c r="C1048510" s="348"/>
      <c r="D1048510" s="349"/>
      <c r="E1048510" s="349"/>
      <c r="F1048510" s="349"/>
      <c r="G1048510" s="350"/>
      <c r="H1048510" s="351"/>
      <c r="I1048510" s="352"/>
      <c r="J1048510" s="344"/>
    </row>
    <row r="1048511" s="339" customFormat="1" customHeight="1" spans="1:10">
      <c r="A1048511" s="346"/>
      <c r="B1048511" s="347"/>
      <c r="C1048511" s="348"/>
      <c r="D1048511" s="349"/>
      <c r="E1048511" s="349"/>
      <c r="F1048511" s="349"/>
      <c r="G1048511" s="350"/>
      <c r="H1048511" s="351"/>
      <c r="I1048511" s="352"/>
      <c r="J1048511" s="344"/>
    </row>
    <row r="1048512" s="339" customFormat="1" customHeight="1" spans="1:10">
      <c r="A1048512" s="346"/>
      <c r="B1048512" s="347"/>
      <c r="C1048512" s="348"/>
      <c r="D1048512" s="349"/>
      <c r="E1048512" s="349"/>
      <c r="F1048512" s="349"/>
      <c r="G1048512" s="350"/>
      <c r="H1048512" s="351"/>
      <c r="I1048512" s="352"/>
      <c r="J1048512" s="344"/>
    </row>
    <row r="1048513" s="339" customFormat="1" customHeight="1" spans="1:10">
      <c r="A1048513" s="346"/>
      <c r="B1048513" s="347"/>
      <c r="C1048513" s="348"/>
      <c r="D1048513" s="349"/>
      <c r="E1048513" s="349"/>
      <c r="F1048513" s="349"/>
      <c r="G1048513" s="350"/>
      <c r="H1048513" s="351"/>
      <c r="I1048513" s="352"/>
      <c r="J1048513" s="344"/>
    </row>
    <row r="1048514" s="339" customFormat="1" customHeight="1" spans="1:10">
      <c r="A1048514" s="346"/>
      <c r="B1048514" s="347"/>
      <c r="C1048514" s="348"/>
      <c r="D1048514" s="349"/>
      <c r="E1048514" s="349"/>
      <c r="F1048514" s="349"/>
      <c r="G1048514" s="350"/>
      <c r="H1048514" s="351"/>
      <c r="I1048514" s="352"/>
      <c r="J1048514" s="344"/>
    </row>
    <row r="1048515" s="339" customFormat="1" customHeight="1" spans="1:10">
      <c r="A1048515" s="346"/>
      <c r="B1048515" s="347"/>
      <c r="C1048515" s="348"/>
      <c r="D1048515" s="349"/>
      <c r="E1048515" s="349"/>
      <c r="F1048515" s="349"/>
      <c r="G1048515" s="350"/>
      <c r="H1048515" s="351"/>
      <c r="I1048515" s="352"/>
      <c r="J1048515" s="344"/>
    </row>
    <row r="1048516" s="339" customFormat="1" customHeight="1" spans="1:10">
      <c r="A1048516" s="346"/>
      <c r="B1048516" s="347"/>
      <c r="C1048516" s="348"/>
      <c r="D1048516" s="349"/>
      <c r="E1048516" s="349"/>
      <c r="F1048516" s="349"/>
      <c r="G1048516" s="350"/>
      <c r="H1048516" s="351"/>
      <c r="I1048516" s="352"/>
      <c r="J1048516" s="344"/>
    </row>
    <row r="1048517" s="339" customFormat="1" customHeight="1" spans="1:10">
      <c r="A1048517" s="346"/>
      <c r="B1048517" s="347"/>
      <c r="C1048517" s="348"/>
      <c r="D1048517" s="349"/>
      <c r="E1048517" s="349"/>
      <c r="F1048517" s="349"/>
      <c r="G1048517" s="350"/>
      <c r="H1048517" s="351"/>
      <c r="I1048517" s="352"/>
      <c r="J1048517" s="344"/>
    </row>
    <row r="1048518" s="339" customFormat="1" customHeight="1" spans="1:10">
      <c r="A1048518" s="346"/>
      <c r="B1048518" s="347"/>
      <c r="C1048518" s="348"/>
      <c r="D1048518" s="349"/>
      <c r="E1048518" s="349"/>
      <c r="F1048518" s="349"/>
      <c r="G1048518" s="350"/>
      <c r="H1048518" s="351"/>
      <c r="I1048518" s="352"/>
      <c r="J1048518" s="344"/>
    </row>
    <row r="1048519" s="339" customFormat="1" customHeight="1" spans="1:10">
      <c r="A1048519" s="346"/>
      <c r="B1048519" s="347"/>
      <c r="C1048519" s="348"/>
      <c r="D1048519" s="349"/>
      <c r="E1048519" s="349"/>
      <c r="F1048519" s="349"/>
      <c r="G1048519" s="350"/>
      <c r="H1048519" s="351"/>
      <c r="I1048519" s="352"/>
      <c r="J1048519" s="344"/>
    </row>
    <row r="1048520" s="339" customFormat="1" customHeight="1" spans="1:10">
      <c r="A1048520" s="346"/>
      <c r="B1048520" s="347"/>
      <c r="C1048520" s="348"/>
      <c r="D1048520" s="349"/>
      <c r="E1048520" s="349"/>
      <c r="F1048520" s="349"/>
      <c r="G1048520" s="350"/>
      <c r="H1048520" s="351"/>
      <c r="I1048520" s="352"/>
      <c r="J1048520" s="344"/>
    </row>
    <row r="1048521" s="339" customFormat="1" customHeight="1" spans="1:10">
      <c r="A1048521" s="346"/>
      <c r="B1048521" s="347"/>
      <c r="C1048521" s="348"/>
      <c r="D1048521" s="349"/>
      <c r="E1048521" s="349"/>
      <c r="F1048521" s="349"/>
      <c r="G1048521" s="350"/>
      <c r="H1048521" s="351"/>
      <c r="I1048521" s="352"/>
      <c r="J1048521" s="344"/>
    </row>
    <row r="1048522" s="339" customFormat="1" customHeight="1" spans="1:10">
      <c r="A1048522" s="346"/>
      <c r="B1048522" s="347"/>
      <c r="C1048522" s="348"/>
      <c r="D1048522" s="349"/>
      <c r="E1048522" s="349"/>
      <c r="F1048522" s="349"/>
      <c r="G1048522" s="350"/>
      <c r="H1048522" s="351"/>
      <c r="I1048522" s="352"/>
      <c r="J1048522" s="344"/>
    </row>
    <row r="1048523" s="339" customFormat="1" customHeight="1" spans="1:10">
      <c r="A1048523" s="346"/>
      <c r="B1048523" s="347"/>
      <c r="C1048523" s="348"/>
      <c r="D1048523" s="349"/>
      <c r="E1048523" s="349"/>
      <c r="F1048523" s="349"/>
      <c r="G1048523" s="350"/>
      <c r="H1048523" s="351"/>
      <c r="I1048523" s="352"/>
      <c r="J1048523" s="344"/>
    </row>
    <row r="1048524" s="339" customFormat="1" customHeight="1" spans="1:10">
      <c r="A1048524" s="346"/>
      <c r="B1048524" s="347"/>
      <c r="C1048524" s="348"/>
      <c r="D1048524" s="349"/>
      <c r="E1048524" s="349"/>
      <c r="F1048524" s="349"/>
      <c r="G1048524" s="350"/>
      <c r="H1048524" s="351"/>
      <c r="I1048524" s="352"/>
      <c r="J1048524" s="344"/>
    </row>
    <row r="1048525" s="339" customFormat="1" customHeight="1" spans="1:10">
      <c r="A1048525" s="346"/>
      <c r="B1048525" s="347"/>
      <c r="C1048525" s="348"/>
      <c r="D1048525" s="349"/>
      <c r="E1048525" s="349"/>
      <c r="F1048525" s="349"/>
      <c r="G1048525" s="350"/>
      <c r="H1048525" s="351"/>
      <c r="I1048525" s="352"/>
      <c r="J1048525" s="344"/>
    </row>
    <row r="1048526" s="339" customFormat="1" customHeight="1" spans="1:10">
      <c r="A1048526" s="346"/>
      <c r="B1048526" s="347"/>
      <c r="C1048526" s="348"/>
      <c r="D1048526" s="349"/>
      <c r="E1048526" s="349"/>
      <c r="F1048526" s="349"/>
      <c r="G1048526" s="350"/>
      <c r="H1048526" s="351"/>
      <c r="I1048526" s="352"/>
      <c r="J1048526" s="344"/>
    </row>
    <row r="1048527" s="339" customFormat="1" customHeight="1" spans="1:10">
      <c r="A1048527" s="346"/>
      <c r="B1048527" s="347"/>
      <c r="C1048527" s="348"/>
      <c r="D1048527" s="349"/>
      <c r="E1048527" s="349"/>
      <c r="F1048527" s="349"/>
      <c r="G1048527" s="350"/>
      <c r="H1048527" s="351"/>
      <c r="I1048527" s="352"/>
      <c r="J1048527" s="344"/>
    </row>
    <row r="1048528" s="339" customFormat="1" customHeight="1" spans="1:10">
      <c r="A1048528" s="346"/>
      <c r="B1048528" s="347"/>
      <c r="C1048528" s="348"/>
      <c r="D1048528" s="349"/>
      <c r="E1048528" s="349"/>
      <c r="F1048528" s="349"/>
      <c r="G1048528" s="350"/>
      <c r="H1048528" s="351"/>
      <c r="I1048528" s="352"/>
      <c r="J1048528" s="344"/>
    </row>
    <row r="1048529" s="339" customFormat="1" customHeight="1" spans="1:10">
      <c r="A1048529" s="346"/>
      <c r="B1048529" s="347"/>
      <c r="C1048529" s="348"/>
      <c r="D1048529" s="349"/>
      <c r="E1048529" s="349"/>
      <c r="F1048529" s="349"/>
      <c r="G1048529" s="350"/>
      <c r="H1048529" s="351"/>
      <c r="I1048529" s="352"/>
      <c r="J1048529" s="344"/>
    </row>
    <row r="1048530" s="339" customFormat="1" customHeight="1" spans="1:10">
      <c r="A1048530" s="346"/>
      <c r="B1048530" s="347"/>
      <c r="C1048530" s="348"/>
      <c r="D1048530" s="349"/>
      <c r="E1048530" s="349"/>
      <c r="F1048530" s="349"/>
      <c r="G1048530" s="350"/>
      <c r="H1048530" s="351"/>
      <c r="I1048530" s="352"/>
      <c r="J1048530" s="344"/>
    </row>
    <row r="1048531" s="339" customFormat="1" customHeight="1" spans="1:10">
      <c r="A1048531" s="346"/>
      <c r="B1048531" s="347"/>
      <c r="C1048531" s="348"/>
      <c r="D1048531" s="349"/>
      <c r="E1048531" s="349"/>
      <c r="F1048531" s="349"/>
      <c r="G1048531" s="350"/>
      <c r="H1048531" s="351"/>
      <c r="I1048531" s="352"/>
      <c r="J1048531" s="344"/>
    </row>
    <row r="1048532" s="339" customFormat="1" customHeight="1" spans="1:10">
      <c r="A1048532" s="346"/>
      <c r="B1048532" s="347"/>
      <c r="C1048532" s="348"/>
      <c r="D1048532" s="349"/>
      <c r="E1048532" s="349"/>
      <c r="F1048532" s="349"/>
      <c r="G1048532" s="350"/>
      <c r="H1048532" s="351"/>
      <c r="I1048532" s="352"/>
      <c r="J1048532" s="344"/>
    </row>
    <row r="1048533" s="339" customFormat="1" customHeight="1" spans="1:10">
      <c r="A1048533" s="346"/>
      <c r="B1048533" s="347"/>
      <c r="C1048533" s="348"/>
      <c r="D1048533" s="349"/>
      <c r="E1048533" s="349"/>
      <c r="F1048533" s="349"/>
      <c r="G1048533" s="350"/>
      <c r="H1048533" s="351"/>
      <c r="I1048533" s="352"/>
      <c r="J1048533" s="344"/>
    </row>
    <row r="1048534" s="339" customFormat="1" customHeight="1" spans="1:10">
      <c r="A1048534" s="346"/>
      <c r="B1048534" s="347"/>
      <c r="C1048534" s="348"/>
      <c r="D1048534" s="349"/>
      <c r="E1048534" s="349"/>
      <c r="F1048534" s="349"/>
      <c r="G1048534" s="350"/>
      <c r="H1048534" s="351"/>
      <c r="I1048534" s="352"/>
      <c r="J1048534" s="344"/>
    </row>
    <row r="1048535" s="339" customFormat="1" customHeight="1" spans="1:10">
      <c r="A1048535" s="346"/>
      <c r="B1048535" s="347"/>
      <c r="C1048535" s="348"/>
      <c r="D1048535" s="349"/>
      <c r="E1048535" s="349"/>
      <c r="F1048535" s="349"/>
      <c r="G1048535" s="350"/>
      <c r="H1048535" s="351"/>
      <c r="I1048535" s="352"/>
      <c r="J1048535" s="344"/>
    </row>
    <row r="1048536" s="339" customFormat="1" customHeight="1" spans="1:10">
      <c r="A1048536" s="346"/>
      <c r="B1048536" s="347"/>
      <c r="C1048536" s="348"/>
      <c r="D1048536" s="349"/>
      <c r="E1048536" s="349"/>
      <c r="F1048536" s="349"/>
      <c r="G1048536" s="350"/>
      <c r="H1048536" s="351"/>
      <c r="I1048536" s="352"/>
      <c r="J1048536" s="344"/>
    </row>
    <row r="1048537" s="339" customFormat="1" customHeight="1" spans="1:10">
      <c r="A1048537" s="346"/>
      <c r="B1048537" s="347"/>
      <c r="C1048537" s="348"/>
      <c r="D1048537" s="349"/>
      <c r="E1048537" s="349"/>
      <c r="F1048537" s="349"/>
      <c r="G1048537" s="350"/>
      <c r="H1048537" s="351"/>
      <c r="I1048537" s="352"/>
      <c r="J1048537" s="344"/>
    </row>
    <row r="1048538" s="339" customFormat="1" customHeight="1" spans="1:10">
      <c r="A1048538" s="346"/>
      <c r="B1048538" s="347"/>
      <c r="C1048538" s="348"/>
      <c r="D1048538" s="349"/>
      <c r="E1048538" s="349"/>
      <c r="F1048538" s="349"/>
      <c r="G1048538" s="350"/>
      <c r="H1048538" s="351"/>
      <c r="I1048538" s="352"/>
      <c r="J1048538" s="344"/>
    </row>
    <row r="1048539" s="339" customFormat="1" customHeight="1" spans="1:10">
      <c r="A1048539" s="346"/>
      <c r="B1048539" s="347"/>
      <c r="C1048539" s="348"/>
      <c r="D1048539" s="349"/>
      <c r="E1048539" s="349"/>
      <c r="F1048539" s="349"/>
      <c r="G1048539" s="350"/>
      <c r="H1048539" s="351"/>
      <c r="I1048539" s="352"/>
      <c r="J1048539" s="344"/>
    </row>
    <row r="1048540" s="339" customFormat="1" customHeight="1" spans="1:10">
      <c r="A1048540" s="346"/>
      <c r="B1048540" s="347"/>
      <c r="C1048540" s="348"/>
      <c r="D1048540" s="349"/>
      <c r="E1048540" s="349"/>
      <c r="F1048540" s="349"/>
      <c r="G1048540" s="350"/>
      <c r="H1048540" s="351"/>
      <c r="I1048540" s="352"/>
      <c r="J1048540" s="344"/>
    </row>
    <row r="1048541" s="339" customFormat="1" customHeight="1" spans="1:10">
      <c r="A1048541" s="346"/>
      <c r="B1048541" s="347"/>
      <c r="C1048541" s="348"/>
      <c r="D1048541" s="349"/>
      <c r="E1048541" s="349"/>
      <c r="F1048541" s="349"/>
      <c r="G1048541" s="350"/>
      <c r="H1048541" s="351"/>
      <c r="I1048541" s="352"/>
      <c r="J1048541" s="344"/>
    </row>
    <row r="1048542" s="339" customFormat="1" customHeight="1" spans="1:10">
      <c r="A1048542" s="346"/>
      <c r="B1048542" s="347"/>
      <c r="C1048542" s="348"/>
      <c r="D1048542" s="349"/>
      <c r="E1048542" s="349"/>
      <c r="F1048542" s="349"/>
      <c r="G1048542" s="350"/>
      <c r="H1048542" s="351"/>
      <c r="I1048542" s="352"/>
      <c r="J1048542" s="344"/>
    </row>
    <row r="1048543" s="339" customFormat="1" customHeight="1" spans="1:10">
      <c r="A1048543" s="346"/>
      <c r="B1048543" s="347"/>
      <c r="C1048543" s="348"/>
      <c r="D1048543" s="349"/>
      <c r="E1048543" s="349"/>
      <c r="F1048543" s="349"/>
      <c r="G1048543" s="350"/>
      <c r="H1048543" s="351"/>
      <c r="I1048543" s="352"/>
      <c r="J1048543" s="344"/>
    </row>
    <row r="1048544" s="339" customFormat="1" customHeight="1" spans="1:10">
      <c r="A1048544" s="346"/>
      <c r="B1048544" s="347"/>
      <c r="C1048544" s="348"/>
      <c r="D1048544" s="349"/>
      <c r="E1048544" s="349"/>
      <c r="F1048544" s="349"/>
      <c r="G1048544" s="350"/>
      <c r="H1048544" s="351"/>
      <c r="I1048544" s="352"/>
      <c r="J1048544" s="344"/>
    </row>
    <row r="1048545" s="339" customFormat="1" customHeight="1" spans="1:10">
      <c r="A1048545" s="346"/>
      <c r="B1048545" s="347"/>
      <c r="C1048545" s="348"/>
      <c r="D1048545" s="349"/>
      <c r="E1048545" s="349"/>
      <c r="F1048545" s="349"/>
      <c r="G1048545" s="350"/>
      <c r="H1048545" s="351"/>
      <c r="I1048545" s="352"/>
      <c r="J1048545" s="344"/>
    </row>
    <row r="1048546" s="339" customFormat="1" customHeight="1" spans="1:10">
      <c r="A1048546" s="346"/>
      <c r="B1048546" s="347"/>
      <c r="C1048546" s="348"/>
      <c r="D1048546" s="349"/>
      <c r="E1048546" s="349"/>
      <c r="F1048546" s="349"/>
      <c r="G1048546" s="350"/>
      <c r="H1048546" s="351"/>
      <c r="I1048546" s="352"/>
      <c r="J1048546" s="344"/>
    </row>
    <row r="1048547" s="339" customFormat="1" customHeight="1" spans="1:10">
      <c r="A1048547" s="346"/>
      <c r="B1048547" s="347"/>
      <c r="C1048547" s="348"/>
      <c r="D1048547" s="349"/>
      <c r="E1048547" s="349"/>
      <c r="F1048547" s="349"/>
      <c r="G1048547" s="350"/>
      <c r="H1048547" s="351"/>
      <c r="I1048547" s="352"/>
      <c r="J1048547" s="344"/>
    </row>
    <row r="1048548" s="339" customFormat="1" customHeight="1" spans="1:10">
      <c r="A1048548" s="346"/>
      <c r="B1048548" s="347"/>
      <c r="C1048548" s="348"/>
      <c r="D1048548" s="349"/>
      <c r="E1048548" s="349"/>
      <c r="F1048548" s="349"/>
      <c r="G1048548" s="350"/>
      <c r="H1048548" s="351"/>
      <c r="I1048548" s="352"/>
      <c r="J1048548" s="344"/>
    </row>
    <row r="1048549" s="339" customFormat="1" customHeight="1" spans="1:10">
      <c r="A1048549" s="346"/>
      <c r="B1048549" s="347"/>
      <c r="C1048549" s="348"/>
      <c r="D1048549" s="349"/>
      <c r="E1048549" s="349"/>
      <c r="F1048549" s="349"/>
      <c r="G1048549" s="350"/>
      <c r="H1048549" s="351"/>
      <c r="I1048549" s="352"/>
      <c r="J1048549" s="344"/>
    </row>
    <row r="1048550" s="339" customFormat="1" customHeight="1" spans="1:10">
      <c r="A1048550" s="346"/>
      <c r="B1048550" s="347"/>
      <c r="C1048550" s="348"/>
      <c r="D1048550" s="349"/>
      <c r="E1048550" s="349"/>
      <c r="F1048550" s="349"/>
      <c r="G1048550" s="350"/>
      <c r="H1048550" s="351"/>
      <c r="I1048550" s="352"/>
      <c r="J1048550" s="344"/>
    </row>
    <row r="1048551" s="339" customFormat="1" customHeight="1" spans="1:10">
      <c r="A1048551" s="346"/>
      <c r="B1048551" s="347"/>
      <c r="C1048551" s="348"/>
      <c r="D1048551" s="349"/>
      <c r="E1048551" s="349"/>
      <c r="F1048551" s="349"/>
      <c r="G1048551" s="350"/>
      <c r="H1048551" s="351"/>
      <c r="I1048551" s="352"/>
      <c r="J1048551" s="344"/>
    </row>
    <row r="1048552" s="339" customFormat="1" customHeight="1" spans="1:10">
      <c r="A1048552" s="346"/>
      <c r="B1048552" s="347"/>
      <c r="C1048552" s="348"/>
      <c r="D1048552" s="349"/>
      <c r="E1048552" s="349"/>
      <c r="F1048552" s="349"/>
      <c r="G1048552" s="350"/>
      <c r="H1048552" s="351"/>
      <c r="I1048552" s="352"/>
      <c r="J1048552" s="344"/>
    </row>
    <row r="1048553" s="339" customFormat="1" customHeight="1" spans="1:10">
      <c r="A1048553" s="346"/>
      <c r="B1048553" s="347"/>
      <c r="C1048553" s="348"/>
      <c r="D1048553" s="349"/>
      <c r="E1048553" s="349"/>
      <c r="F1048553" s="349"/>
      <c r="G1048553" s="350"/>
      <c r="H1048553" s="351"/>
      <c r="I1048553" s="352"/>
      <c r="J1048553" s="344"/>
    </row>
    <row r="1048554" s="339" customFormat="1" customHeight="1" spans="1:10">
      <c r="A1048554" s="346"/>
      <c r="B1048554" s="347"/>
      <c r="C1048554" s="348"/>
      <c r="D1048554" s="349"/>
      <c r="E1048554" s="349"/>
      <c r="F1048554" s="349"/>
      <c r="G1048554" s="350"/>
      <c r="H1048554" s="351"/>
      <c r="I1048554" s="352"/>
      <c r="J1048554" s="344"/>
    </row>
    <row r="1048555" s="339" customFormat="1" customHeight="1" spans="1:10">
      <c r="A1048555" s="346"/>
      <c r="B1048555" s="347"/>
      <c r="C1048555" s="348"/>
      <c r="D1048555" s="349"/>
      <c r="E1048555" s="349"/>
      <c r="F1048555" s="349"/>
      <c r="G1048555" s="350"/>
      <c r="H1048555" s="351"/>
      <c r="I1048555" s="352"/>
      <c r="J1048555" s="344"/>
    </row>
    <row r="1048556" s="339" customFormat="1" customHeight="1" spans="1:10">
      <c r="A1048556" s="346"/>
      <c r="B1048556" s="347"/>
      <c r="C1048556" s="348"/>
      <c r="D1048556" s="349"/>
      <c r="E1048556" s="349"/>
      <c r="F1048556" s="349"/>
      <c r="G1048556" s="350"/>
      <c r="H1048556" s="351"/>
      <c r="I1048556" s="352"/>
      <c r="J1048556" s="344"/>
    </row>
    <row r="1048557" s="339" customFormat="1" customHeight="1" spans="1:10">
      <c r="A1048557" s="346"/>
      <c r="B1048557" s="347"/>
      <c r="C1048557" s="348"/>
      <c r="D1048557" s="349"/>
      <c r="E1048557" s="349"/>
      <c r="F1048557" s="349"/>
      <c r="G1048557" s="350"/>
      <c r="H1048557" s="351"/>
      <c r="I1048557" s="352"/>
      <c r="J1048557" s="344"/>
    </row>
    <row r="1048558" s="339" customFormat="1" customHeight="1" spans="1:10">
      <c r="A1048558" s="346"/>
      <c r="B1048558" s="347"/>
      <c r="C1048558" s="348"/>
      <c r="D1048558" s="349"/>
      <c r="E1048558" s="349"/>
      <c r="F1048558" s="349"/>
      <c r="G1048558" s="350"/>
      <c r="H1048558" s="351"/>
      <c r="I1048558" s="352"/>
      <c r="J1048558" s="344"/>
    </row>
    <row r="1048559" s="339" customFormat="1" customHeight="1" spans="1:10">
      <c r="A1048559" s="346"/>
      <c r="B1048559" s="347"/>
      <c r="C1048559" s="348"/>
      <c r="D1048559" s="349"/>
      <c r="E1048559" s="349"/>
      <c r="F1048559" s="349"/>
      <c r="G1048559" s="350"/>
      <c r="H1048559" s="351"/>
      <c r="I1048559" s="352"/>
      <c r="J1048559" s="344"/>
    </row>
    <row r="1048560" s="339" customFormat="1" customHeight="1" spans="1:10">
      <c r="A1048560" s="346"/>
      <c r="B1048560" s="347"/>
      <c r="C1048560" s="348"/>
      <c r="D1048560" s="349"/>
      <c r="E1048560" s="349"/>
      <c r="F1048560" s="349"/>
      <c r="G1048560" s="350"/>
      <c r="H1048560" s="351"/>
      <c r="I1048560" s="352"/>
      <c r="J1048560" s="344"/>
    </row>
    <row r="1048561" s="339" customFormat="1" customHeight="1" spans="1:10">
      <c r="A1048561" s="346"/>
      <c r="B1048561" s="347"/>
      <c r="C1048561" s="348"/>
      <c r="D1048561" s="349"/>
      <c r="E1048561" s="349"/>
      <c r="F1048561" s="349"/>
      <c r="G1048561" s="350"/>
      <c r="H1048561" s="351"/>
      <c r="I1048561" s="352"/>
      <c r="J1048561" s="344"/>
    </row>
    <row r="1048562" s="339" customFormat="1" customHeight="1" spans="1:10">
      <c r="A1048562" s="346"/>
      <c r="B1048562" s="347"/>
      <c r="C1048562" s="348"/>
      <c r="D1048562" s="349"/>
      <c r="E1048562" s="349"/>
      <c r="F1048562" s="349"/>
      <c r="G1048562" s="350"/>
      <c r="H1048562" s="351"/>
      <c r="I1048562" s="352"/>
      <c r="J1048562" s="344"/>
    </row>
    <row r="1048563" s="339" customFormat="1" customHeight="1" spans="1:10">
      <c r="A1048563" s="346"/>
      <c r="B1048563" s="347"/>
      <c r="C1048563" s="348"/>
      <c r="D1048563" s="349"/>
      <c r="E1048563" s="349"/>
      <c r="F1048563" s="349"/>
      <c r="G1048563" s="350"/>
      <c r="H1048563" s="351"/>
      <c r="I1048563" s="352"/>
      <c r="J1048563" s="344"/>
    </row>
    <row r="1048564" s="339" customFormat="1" customHeight="1" spans="1:10">
      <c r="A1048564" s="346"/>
      <c r="B1048564" s="347"/>
      <c r="C1048564" s="348"/>
      <c r="D1048564" s="349"/>
      <c r="E1048564" s="349"/>
      <c r="F1048564" s="349"/>
      <c r="G1048564" s="350"/>
      <c r="H1048564" s="351"/>
      <c r="I1048564" s="352"/>
      <c r="J1048564" s="344"/>
    </row>
    <row r="1048565" s="339" customFormat="1" customHeight="1" spans="1:10">
      <c r="A1048565" s="346"/>
      <c r="B1048565" s="347"/>
      <c r="C1048565" s="348"/>
      <c r="D1048565" s="349"/>
      <c r="E1048565" s="349"/>
      <c r="F1048565" s="349"/>
      <c r="G1048565" s="350"/>
      <c r="H1048565" s="351"/>
      <c r="I1048565" s="352"/>
      <c r="J1048565" s="344"/>
    </row>
    <row r="1048566" s="339" customFormat="1" customHeight="1" spans="1:10">
      <c r="A1048566" s="346"/>
      <c r="B1048566" s="347"/>
      <c r="C1048566" s="348"/>
      <c r="D1048566" s="349"/>
      <c r="E1048566" s="349"/>
      <c r="F1048566" s="349"/>
      <c r="G1048566" s="350"/>
      <c r="H1048566" s="351"/>
      <c r="I1048566" s="352"/>
      <c r="J1048566" s="344"/>
    </row>
    <row r="1048567" s="339" customFormat="1" customHeight="1" spans="1:10">
      <c r="A1048567" s="346"/>
      <c r="B1048567" s="347"/>
      <c r="C1048567" s="348"/>
      <c r="D1048567" s="349"/>
      <c r="E1048567" s="349"/>
      <c r="F1048567" s="349"/>
      <c r="G1048567" s="350"/>
      <c r="H1048567" s="351"/>
      <c r="I1048567" s="352"/>
      <c r="J1048567" s="344"/>
    </row>
    <row r="1048568" s="339" customFormat="1" customHeight="1" spans="1:10">
      <c r="A1048568" s="346"/>
      <c r="B1048568" s="347"/>
      <c r="C1048568" s="348"/>
      <c r="D1048568" s="349"/>
      <c r="E1048568" s="349"/>
      <c r="F1048568" s="349"/>
      <c r="G1048568" s="350"/>
      <c r="H1048568" s="351"/>
      <c r="I1048568" s="352"/>
      <c r="J1048568" s="344"/>
    </row>
    <row r="1048569" s="339" customFormat="1" customHeight="1" spans="1:10">
      <c r="A1048569" s="346"/>
      <c r="B1048569" s="347"/>
      <c r="C1048569" s="348"/>
      <c r="D1048569" s="349"/>
      <c r="E1048569" s="349"/>
      <c r="F1048569" s="349"/>
      <c r="G1048569" s="350"/>
      <c r="H1048569" s="351"/>
      <c r="I1048569" s="352"/>
      <c r="J1048569" s="344"/>
    </row>
    <row r="1048570" s="339" customFormat="1" customHeight="1" spans="1:10">
      <c r="A1048570" s="346"/>
      <c r="B1048570" s="347"/>
      <c r="C1048570" s="348"/>
      <c r="D1048570" s="349"/>
      <c r="E1048570" s="349"/>
      <c r="F1048570" s="349"/>
      <c r="G1048570" s="350"/>
      <c r="H1048570" s="351"/>
      <c r="I1048570" s="352"/>
      <c r="J1048570" s="344"/>
    </row>
    <row r="1048571" s="339" customFormat="1" customHeight="1" spans="1:10">
      <c r="A1048571" s="346"/>
      <c r="B1048571" s="347"/>
      <c r="C1048571" s="348"/>
      <c r="D1048571" s="349"/>
      <c r="E1048571" s="349"/>
      <c r="F1048571" s="349"/>
      <c r="G1048571" s="350"/>
      <c r="H1048571" s="351"/>
      <c r="I1048571" s="352"/>
      <c r="J1048571" s="344"/>
    </row>
    <row r="1048572" s="339" customFormat="1" customHeight="1" spans="1:10">
      <c r="A1048572" s="346"/>
      <c r="B1048572" s="347"/>
      <c r="C1048572" s="348"/>
      <c r="D1048572" s="349"/>
      <c r="E1048572" s="349"/>
      <c r="F1048572" s="349"/>
      <c r="G1048572" s="350"/>
      <c r="H1048572" s="351"/>
      <c r="I1048572" s="352"/>
      <c r="J1048572" s="344"/>
    </row>
    <row r="1048573" s="339" customFormat="1" customHeight="1" spans="1:10">
      <c r="A1048573" s="346"/>
      <c r="B1048573" s="347"/>
      <c r="C1048573" s="348"/>
      <c r="D1048573" s="349"/>
      <c r="E1048573" s="349"/>
      <c r="F1048573" s="349"/>
      <c r="G1048573" s="350"/>
      <c r="H1048573" s="351"/>
      <c r="I1048573" s="352"/>
      <c r="J1048573" s="344"/>
    </row>
    <row r="1048574" s="339" customFormat="1" customHeight="1" spans="1:10">
      <c r="A1048574" s="346"/>
      <c r="B1048574" s="347"/>
      <c r="C1048574" s="348"/>
      <c r="D1048574" s="349"/>
      <c r="E1048574" s="349"/>
      <c r="F1048574" s="349"/>
      <c r="G1048574" s="350"/>
      <c r="H1048574" s="351"/>
      <c r="I1048574" s="352"/>
      <c r="J1048574" s="344"/>
    </row>
    <row r="1048575" s="339" customFormat="1" customHeight="1" spans="1:10">
      <c r="A1048575" s="346"/>
      <c r="B1048575" s="347"/>
      <c r="C1048575" s="348"/>
      <c r="D1048575" s="349"/>
      <c r="E1048575" s="349"/>
      <c r="F1048575" s="349"/>
      <c r="G1048575" s="350"/>
      <c r="H1048575" s="351"/>
      <c r="I1048575" s="352"/>
      <c r="J1048575" s="344"/>
    </row>
    <row r="1048576" s="339" customFormat="1" customHeight="1" spans="1:10">
      <c r="A1048576" s="346"/>
      <c r="B1048576" s="347"/>
      <c r="C1048576" s="348"/>
      <c r="D1048576" s="349"/>
      <c r="E1048576" s="349"/>
      <c r="F1048576" s="349"/>
      <c r="G1048576" s="350"/>
      <c r="H1048576" s="351"/>
      <c r="I1048576" s="352"/>
      <c r="J1048576" s="344"/>
    </row>
  </sheetData>
  <mergeCells count="11">
    <mergeCell ref="C2:J2"/>
    <mergeCell ref="E4:J4"/>
    <mergeCell ref="I5:J5"/>
    <mergeCell ref="A4:A6"/>
    <mergeCell ref="B4:B6"/>
    <mergeCell ref="C4:C6"/>
    <mergeCell ref="D4:D6"/>
    <mergeCell ref="E5:E6"/>
    <mergeCell ref="F5:F6"/>
    <mergeCell ref="G5:G6"/>
    <mergeCell ref="H5:H6"/>
  </mergeCells>
  <printOptions horizontalCentered="1"/>
  <pageMargins left="0.550694444444444" right="0.550694444444444" top="0.550694444444444" bottom="0.550694444444444" header="0.5" footer="0.5"/>
  <pageSetup paperSize="9" scale="71" firstPageNumber="66" fitToHeight="0" orientation="landscape" useFirstPageNumber="1" horizontalDpi="600"/>
  <headerFooter>
    <oddFooter>&amp;R-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4"/>
  <sheetViews>
    <sheetView topLeftCell="A42" workbookViewId="0">
      <selection activeCell="J72" sqref="J72"/>
    </sheetView>
  </sheetViews>
  <sheetFormatPr defaultColWidth="12.1833333333333" defaultRowHeight="15.55" customHeight="1" outlineLevelCol="7"/>
  <cols>
    <col min="1" max="1" width="8.75" style="320" customWidth="1"/>
    <col min="2" max="2" width="35.375" style="320" customWidth="1"/>
    <col min="3" max="3" width="15.25" style="320" customWidth="1"/>
    <col min="4" max="8" width="14.625" style="320" customWidth="1"/>
    <col min="9" max="256" width="12.1833333333333" style="320" customWidth="1"/>
    <col min="257" max="16384" width="12.1833333333333" style="320"/>
  </cols>
  <sheetData>
    <row r="1" customHeight="1" spans="1:1">
      <c r="A1" s="322" t="s">
        <v>1094</v>
      </c>
    </row>
    <row r="2" s="320" customFormat="1" ht="42.75" customHeight="1" spans="1:8">
      <c r="A2" s="323" t="s">
        <v>1095</v>
      </c>
      <c r="B2" s="323"/>
      <c r="C2" s="323"/>
      <c r="D2" s="323"/>
      <c r="E2" s="323"/>
      <c r="F2" s="323"/>
      <c r="G2" s="323"/>
      <c r="H2" s="323"/>
    </row>
    <row r="3" s="320" customFormat="1" ht="16.95" customHeight="1" spans="1:8">
      <c r="A3" s="2"/>
      <c r="B3" s="2"/>
      <c r="C3" s="2"/>
      <c r="D3" s="2"/>
      <c r="E3" s="2"/>
      <c r="F3" s="2"/>
      <c r="G3" s="2"/>
      <c r="H3" s="324" t="s">
        <v>1096</v>
      </c>
    </row>
    <row r="4" s="321" customFormat="1" ht="17.25" customHeight="1" spans="1:8">
      <c r="A4" s="325" t="s">
        <v>3</v>
      </c>
      <c r="B4" s="326" t="s">
        <v>1097</v>
      </c>
      <c r="C4" s="326" t="s">
        <v>54</v>
      </c>
      <c r="D4" s="327"/>
      <c r="E4" s="328"/>
      <c r="F4" s="326" t="s">
        <v>1098</v>
      </c>
      <c r="G4" s="327"/>
      <c r="H4" s="329"/>
    </row>
    <row r="5" s="321" customFormat="1" ht="35.25" customHeight="1" spans="1:8">
      <c r="A5" s="330"/>
      <c r="B5" s="331"/>
      <c r="C5" s="331"/>
      <c r="D5" s="331" t="s">
        <v>1099</v>
      </c>
      <c r="E5" s="332" t="s">
        <v>1100</v>
      </c>
      <c r="F5" s="331"/>
      <c r="G5" s="330" t="s">
        <v>1099</v>
      </c>
      <c r="H5" s="333" t="s">
        <v>1100</v>
      </c>
    </row>
    <row r="6" s="320" customFormat="1" ht="17" customHeight="1" spans="1:8">
      <c r="A6" s="334"/>
      <c r="B6" s="335" t="s">
        <v>54</v>
      </c>
      <c r="C6" s="336">
        <f t="shared" ref="C6:F6" si="0">C7+C12+C23+C31+C38+C42+C45+C49+C54+C60+C64+C69</f>
        <v>242689</v>
      </c>
      <c r="D6" s="336">
        <f t="shared" si="0"/>
        <v>242689</v>
      </c>
      <c r="E6" s="336">
        <f t="shared" si="0"/>
        <v>0</v>
      </c>
      <c r="F6" s="336">
        <f t="shared" si="0"/>
        <v>140181</v>
      </c>
      <c r="G6" s="336">
        <f>SUM(G7,G12,G23,G31,G38,G42,G45,G49,G54,G60,G64,G69)</f>
        <v>140181</v>
      </c>
      <c r="H6" s="336">
        <f>SUM(H7,H12,H23,H31,H38,H42,H45,H49,H54,H60,H64,H69)</f>
        <v>0</v>
      </c>
    </row>
    <row r="7" s="320" customFormat="1" ht="17" customHeight="1" spans="1:8">
      <c r="A7" s="334">
        <v>501</v>
      </c>
      <c r="B7" s="337" t="s">
        <v>1101</v>
      </c>
      <c r="C7" s="336">
        <f t="shared" ref="C7:H7" si="1">SUM(C8:C11)</f>
        <v>39597</v>
      </c>
      <c r="D7" s="336">
        <f t="shared" si="1"/>
        <v>39597</v>
      </c>
      <c r="E7" s="336">
        <f t="shared" si="1"/>
        <v>0</v>
      </c>
      <c r="F7" s="336">
        <f t="shared" si="1"/>
        <v>38955</v>
      </c>
      <c r="G7" s="336">
        <f t="shared" si="1"/>
        <v>38955</v>
      </c>
      <c r="H7" s="336">
        <f t="shared" si="1"/>
        <v>0</v>
      </c>
    </row>
    <row r="8" s="320" customFormat="1" ht="17" customHeight="1" spans="1:8">
      <c r="A8" s="334">
        <v>50101</v>
      </c>
      <c r="B8" s="334" t="s">
        <v>1102</v>
      </c>
      <c r="C8" s="336">
        <f t="shared" ref="C8:C11" si="2">D8+E8</f>
        <v>26869</v>
      </c>
      <c r="D8" s="338">
        <v>26869</v>
      </c>
      <c r="E8" s="338">
        <v>0</v>
      </c>
      <c r="F8" s="336">
        <f t="shared" ref="F8:F11" si="3">G8+H8</f>
        <v>26363</v>
      </c>
      <c r="G8" s="338">
        <v>26363</v>
      </c>
      <c r="H8" s="338">
        <v>0</v>
      </c>
    </row>
    <row r="9" s="320" customFormat="1" ht="17" customHeight="1" spans="1:8">
      <c r="A9" s="334">
        <v>50102</v>
      </c>
      <c r="B9" s="334" t="s">
        <v>1103</v>
      </c>
      <c r="C9" s="336">
        <f t="shared" si="2"/>
        <v>4177</v>
      </c>
      <c r="D9" s="338">
        <v>4177</v>
      </c>
      <c r="E9" s="338">
        <v>0</v>
      </c>
      <c r="F9" s="336">
        <f t="shared" si="3"/>
        <v>4162</v>
      </c>
      <c r="G9" s="338">
        <v>4162</v>
      </c>
      <c r="H9" s="338">
        <v>0</v>
      </c>
    </row>
    <row r="10" s="320" customFormat="1" ht="17" customHeight="1" spans="1:8">
      <c r="A10" s="334">
        <v>50103</v>
      </c>
      <c r="B10" s="334" t="s">
        <v>1104</v>
      </c>
      <c r="C10" s="336">
        <f t="shared" si="2"/>
        <v>1166</v>
      </c>
      <c r="D10" s="338">
        <v>1166</v>
      </c>
      <c r="E10" s="338">
        <v>0</v>
      </c>
      <c r="F10" s="336">
        <f t="shared" si="3"/>
        <v>1161</v>
      </c>
      <c r="G10" s="338">
        <v>1161</v>
      </c>
      <c r="H10" s="338">
        <v>0</v>
      </c>
    </row>
    <row r="11" s="320" customFormat="1" ht="17" customHeight="1" spans="1:8">
      <c r="A11" s="334">
        <v>50199</v>
      </c>
      <c r="B11" s="334" t="s">
        <v>1105</v>
      </c>
      <c r="C11" s="336">
        <f t="shared" si="2"/>
        <v>7385</v>
      </c>
      <c r="D11" s="338">
        <v>7385</v>
      </c>
      <c r="E11" s="338">
        <v>0</v>
      </c>
      <c r="F11" s="336">
        <f t="shared" si="3"/>
        <v>7269</v>
      </c>
      <c r="G11" s="338">
        <v>7269</v>
      </c>
      <c r="H11" s="338">
        <v>0</v>
      </c>
    </row>
    <row r="12" s="320" customFormat="1" ht="17" customHeight="1" spans="1:8">
      <c r="A12" s="334">
        <v>502</v>
      </c>
      <c r="B12" s="337" t="s">
        <v>1106</v>
      </c>
      <c r="C12" s="336">
        <f t="shared" ref="C12:H12" si="4">SUM(C13:C22)</f>
        <v>31743</v>
      </c>
      <c r="D12" s="336">
        <f t="shared" si="4"/>
        <v>31743</v>
      </c>
      <c r="E12" s="336">
        <f t="shared" si="4"/>
        <v>0</v>
      </c>
      <c r="F12" s="336">
        <f t="shared" si="4"/>
        <v>5897</v>
      </c>
      <c r="G12" s="336">
        <f t="shared" si="4"/>
        <v>5897</v>
      </c>
      <c r="H12" s="336">
        <f t="shared" si="4"/>
        <v>0</v>
      </c>
    </row>
    <row r="13" s="320" customFormat="1" ht="17" customHeight="1" spans="1:8">
      <c r="A13" s="334">
        <v>50201</v>
      </c>
      <c r="B13" s="334" t="s">
        <v>1107</v>
      </c>
      <c r="C13" s="336">
        <f t="shared" ref="C13:C22" si="5">D13+E13</f>
        <v>11775</v>
      </c>
      <c r="D13" s="338">
        <v>11775</v>
      </c>
      <c r="E13" s="338">
        <v>0</v>
      </c>
      <c r="F13" s="336">
        <f t="shared" ref="F13:F22" si="6">G13+H13</f>
        <v>4013</v>
      </c>
      <c r="G13" s="338">
        <v>4013</v>
      </c>
      <c r="H13" s="338">
        <v>0</v>
      </c>
    </row>
    <row r="14" s="320" customFormat="1" ht="17" customHeight="1" spans="1:8">
      <c r="A14" s="334">
        <v>50202</v>
      </c>
      <c r="B14" s="334" t="s">
        <v>1108</v>
      </c>
      <c r="C14" s="336">
        <f t="shared" si="5"/>
        <v>5</v>
      </c>
      <c r="D14" s="338">
        <v>5</v>
      </c>
      <c r="E14" s="338">
        <v>0</v>
      </c>
      <c r="F14" s="336">
        <f t="shared" si="6"/>
        <v>4</v>
      </c>
      <c r="G14" s="338">
        <v>4</v>
      </c>
      <c r="H14" s="338">
        <v>0</v>
      </c>
    </row>
    <row r="15" s="320" customFormat="1" ht="17" customHeight="1" spans="1:8">
      <c r="A15" s="334">
        <v>50203</v>
      </c>
      <c r="B15" s="334" t="s">
        <v>1109</v>
      </c>
      <c r="C15" s="336">
        <f t="shared" si="5"/>
        <v>18</v>
      </c>
      <c r="D15" s="338">
        <v>18</v>
      </c>
      <c r="E15" s="338">
        <v>0</v>
      </c>
      <c r="F15" s="336">
        <f t="shared" si="6"/>
        <v>10</v>
      </c>
      <c r="G15" s="338">
        <v>10</v>
      </c>
      <c r="H15" s="338">
        <v>0</v>
      </c>
    </row>
    <row r="16" s="320" customFormat="1" ht="17" customHeight="1" spans="1:8">
      <c r="A16" s="334">
        <v>50204</v>
      </c>
      <c r="B16" s="334" t="s">
        <v>1110</v>
      </c>
      <c r="C16" s="336">
        <f t="shared" si="5"/>
        <v>150</v>
      </c>
      <c r="D16" s="338">
        <v>150</v>
      </c>
      <c r="E16" s="338">
        <v>0</v>
      </c>
      <c r="F16" s="336">
        <f t="shared" si="6"/>
        <v>0</v>
      </c>
      <c r="G16" s="338"/>
      <c r="H16" s="338">
        <v>0</v>
      </c>
    </row>
    <row r="17" s="320" customFormat="1" ht="17" customHeight="1" spans="1:8">
      <c r="A17" s="334">
        <v>50205</v>
      </c>
      <c r="B17" s="334" t="s">
        <v>1111</v>
      </c>
      <c r="C17" s="336">
        <f t="shared" si="5"/>
        <v>11191</v>
      </c>
      <c r="D17" s="338">
        <v>11191</v>
      </c>
      <c r="E17" s="338">
        <v>0</v>
      </c>
      <c r="F17" s="336">
        <f t="shared" si="6"/>
        <v>1036</v>
      </c>
      <c r="G17" s="338">
        <v>1036</v>
      </c>
      <c r="H17" s="338">
        <v>0</v>
      </c>
    </row>
    <row r="18" s="320" customFormat="1" ht="17" customHeight="1" spans="1:8">
      <c r="A18" s="334">
        <v>50206</v>
      </c>
      <c r="B18" s="334" t="s">
        <v>1112</v>
      </c>
      <c r="C18" s="336">
        <f t="shared" si="5"/>
        <v>11</v>
      </c>
      <c r="D18" s="338">
        <v>11</v>
      </c>
      <c r="E18" s="338">
        <v>0</v>
      </c>
      <c r="F18" s="336">
        <f t="shared" si="6"/>
        <v>3</v>
      </c>
      <c r="G18" s="338">
        <v>3</v>
      </c>
      <c r="H18" s="338">
        <v>0</v>
      </c>
    </row>
    <row r="19" s="320" customFormat="1" ht="17" customHeight="1" spans="1:8">
      <c r="A19" s="334">
        <v>50207</v>
      </c>
      <c r="B19" s="334" t="s">
        <v>1113</v>
      </c>
      <c r="C19" s="336">
        <f t="shared" si="5"/>
        <v>0</v>
      </c>
      <c r="D19" s="338"/>
      <c r="E19" s="338">
        <v>0</v>
      </c>
      <c r="F19" s="336">
        <f t="shared" si="6"/>
        <v>0</v>
      </c>
      <c r="G19" s="338"/>
      <c r="H19" s="338">
        <v>0</v>
      </c>
    </row>
    <row r="20" s="320" customFormat="1" ht="17" customHeight="1" spans="1:8">
      <c r="A20" s="334">
        <v>50208</v>
      </c>
      <c r="B20" s="334" t="s">
        <v>1114</v>
      </c>
      <c r="C20" s="336">
        <f t="shared" si="5"/>
        <v>94</v>
      </c>
      <c r="D20" s="338">
        <v>94</v>
      </c>
      <c r="E20" s="338">
        <v>0</v>
      </c>
      <c r="F20" s="336">
        <f t="shared" si="6"/>
        <v>94</v>
      </c>
      <c r="G20" s="338">
        <v>94</v>
      </c>
      <c r="H20" s="338">
        <v>0</v>
      </c>
    </row>
    <row r="21" s="320" customFormat="1" ht="17" customHeight="1" spans="1:8">
      <c r="A21" s="334">
        <v>50209</v>
      </c>
      <c r="B21" s="334" t="s">
        <v>1115</v>
      </c>
      <c r="C21" s="336">
        <f t="shared" si="5"/>
        <v>35</v>
      </c>
      <c r="D21" s="338">
        <v>35</v>
      </c>
      <c r="E21" s="338">
        <v>0</v>
      </c>
      <c r="F21" s="336">
        <f t="shared" si="6"/>
        <v>20</v>
      </c>
      <c r="G21" s="338">
        <v>20</v>
      </c>
      <c r="H21" s="338">
        <v>0</v>
      </c>
    </row>
    <row r="22" s="320" customFormat="1" ht="17" customHeight="1" spans="1:8">
      <c r="A22" s="334">
        <v>50299</v>
      </c>
      <c r="B22" s="334" t="s">
        <v>1116</v>
      </c>
      <c r="C22" s="336">
        <f t="shared" si="5"/>
        <v>8464</v>
      </c>
      <c r="D22" s="338">
        <v>8464</v>
      </c>
      <c r="E22" s="338">
        <v>0</v>
      </c>
      <c r="F22" s="336">
        <f t="shared" si="6"/>
        <v>717</v>
      </c>
      <c r="G22" s="338">
        <v>717</v>
      </c>
      <c r="H22" s="338">
        <v>0</v>
      </c>
    </row>
    <row r="23" s="320" customFormat="1" ht="17" customHeight="1" spans="1:8">
      <c r="A23" s="334">
        <v>503</v>
      </c>
      <c r="B23" s="337" t="s">
        <v>1117</v>
      </c>
      <c r="C23" s="336">
        <f t="shared" ref="C23:H23" si="7">SUM(C24:C30)</f>
        <v>20951</v>
      </c>
      <c r="D23" s="336">
        <f t="shared" si="7"/>
        <v>20951</v>
      </c>
      <c r="E23" s="336">
        <f t="shared" si="7"/>
        <v>0</v>
      </c>
      <c r="F23" s="336">
        <f t="shared" si="7"/>
        <v>2</v>
      </c>
      <c r="G23" s="336">
        <f t="shared" si="7"/>
        <v>2</v>
      </c>
      <c r="H23" s="336">
        <f t="shared" si="7"/>
        <v>0</v>
      </c>
    </row>
    <row r="24" s="320" customFormat="1" ht="17" customHeight="1" spans="1:8">
      <c r="A24" s="334">
        <v>50301</v>
      </c>
      <c r="B24" s="334" t="s">
        <v>1118</v>
      </c>
      <c r="C24" s="336">
        <f t="shared" ref="C24:C30" si="8">D24+E24</f>
        <v>0</v>
      </c>
      <c r="D24" s="338"/>
      <c r="E24" s="338">
        <v>0</v>
      </c>
      <c r="F24" s="336">
        <f t="shared" ref="F24:F30" si="9">G24+H24</f>
        <v>0</v>
      </c>
      <c r="G24" s="338"/>
      <c r="H24" s="338">
        <v>0</v>
      </c>
    </row>
    <row r="25" s="320" customFormat="1" ht="16.95" customHeight="1" spans="1:8">
      <c r="A25" s="334">
        <v>50302</v>
      </c>
      <c r="B25" s="334" t="s">
        <v>1119</v>
      </c>
      <c r="C25" s="336">
        <f t="shared" si="8"/>
        <v>14010</v>
      </c>
      <c r="D25" s="338">
        <v>14010</v>
      </c>
      <c r="E25" s="338">
        <v>0</v>
      </c>
      <c r="F25" s="336">
        <f t="shared" si="9"/>
        <v>0</v>
      </c>
      <c r="G25" s="338"/>
      <c r="H25" s="338">
        <v>0</v>
      </c>
    </row>
    <row r="26" s="320" customFormat="1" ht="16.95" customHeight="1" spans="1:8">
      <c r="A26" s="334">
        <v>50303</v>
      </c>
      <c r="B26" s="334" t="s">
        <v>1120</v>
      </c>
      <c r="C26" s="336">
        <f t="shared" si="8"/>
        <v>0</v>
      </c>
      <c r="D26" s="338"/>
      <c r="E26" s="338">
        <v>0</v>
      </c>
      <c r="F26" s="336">
        <f t="shared" si="9"/>
        <v>0</v>
      </c>
      <c r="G26" s="338"/>
      <c r="H26" s="338">
        <v>0</v>
      </c>
    </row>
    <row r="27" s="320" customFormat="1" ht="16.95" customHeight="1" spans="1:8">
      <c r="A27" s="334">
        <v>50305</v>
      </c>
      <c r="B27" s="334" t="s">
        <v>1121</v>
      </c>
      <c r="C27" s="336">
        <f t="shared" si="8"/>
        <v>0</v>
      </c>
      <c r="D27" s="338"/>
      <c r="E27" s="338">
        <v>0</v>
      </c>
      <c r="F27" s="336">
        <f t="shared" si="9"/>
        <v>0</v>
      </c>
      <c r="G27" s="338"/>
      <c r="H27" s="338">
        <v>0</v>
      </c>
    </row>
    <row r="28" s="320" customFormat="1" ht="16.95" customHeight="1" spans="1:8">
      <c r="A28" s="334">
        <v>50306</v>
      </c>
      <c r="B28" s="334" t="s">
        <v>1122</v>
      </c>
      <c r="C28" s="336">
        <f t="shared" si="8"/>
        <v>134</v>
      </c>
      <c r="D28" s="338">
        <v>134</v>
      </c>
      <c r="E28" s="338">
        <v>0</v>
      </c>
      <c r="F28" s="336">
        <f t="shared" si="9"/>
        <v>2</v>
      </c>
      <c r="G28" s="338">
        <v>2</v>
      </c>
      <c r="H28" s="338">
        <v>0</v>
      </c>
    </row>
    <row r="29" s="320" customFormat="1" ht="16.95" customHeight="1" spans="1:8">
      <c r="A29" s="334">
        <v>50307</v>
      </c>
      <c r="B29" s="334" t="s">
        <v>1123</v>
      </c>
      <c r="C29" s="336">
        <f t="shared" si="8"/>
        <v>4587</v>
      </c>
      <c r="D29" s="338">
        <v>4587</v>
      </c>
      <c r="E29" s="338">
        <v>0</v>
      </c>
      <c r="F29" s="336">
        <f t="shared" si="9"/>
        <v>0</v>
      </c>
      <c r="G29" s="338"/>
      <c r="H29" s="338">
        <v>0</v>
      </c>
    </row>
    <row r="30" s="320" customFormat="1" ht="16.95" customHeight="1" spans="1:8">
      <c r="A30" s="334">
        <v>50399</v>
      </c>
      <c r="B30" s="334" t="s">
        <v>1124</v>
      </c>
      <c r="C30" s="336">
        <f t="shared" si="8"/>
        <v>2220</v>
      </c>
      <c r="D30" s="338">
        <v>2220</v>
      </c>
      <c r="E30" s="338">
        <v>0</v>
      </c>
      <c r="F30" s="336">
        <f t="shared" si="9"/>
        <v>0</v>
      </c>
      <c r="G30" s="338"/>
      <c r="H30" s="338">
        <v>0</v>
      </c>
    </row>
    <row r="31" s="320" customFormat="1" ht="16.95" customHeight="1" spans="1:8">
      <c r="A31" s="334">
        <v>504</v>
      </c>
      <c r="B31" s="337" t="s">
        <v>1125</v>
      </c>
      <c r="C31" s="336">
        <f t="shared" ref="C31:H31" si="10">SUM(C32:C37)</f>
        <v>525</v>
      </c>
      <c r="D31" s="336">
        <f t="shared" si="10"/>
        <v>525</v>
      </c>
      <c r="E31" s="336">
        <f t="shared" si="10"/>
        <v>0</v>
      </c>
      <c r="F31" s="336">
        <f t="shared" si="10"/>
        <v>0</v>
      </c>
      <c r="G31" s="336">
        <f t="shared" si="10"/>
        <v>0</v>
      </c>
      <c r="H31" s="336">
        <f t="shared" si="10"/>
        <v>0</v>
      </c>
    </row>
    <row r="32" s="320" customFormat="1" ht="16.95" customHeight="1" spans="1:8">
      <c r="A32" s="334">
        <v>50401</v>
      </c>
      <c r="B32" s="334" t="s">
        <v>1118</v>
      </c>
      <c r="C32" s="336">
        <f t="shared" ref="C32:C37" si="11">D32+E32</f>
        <v>454</v>
      </c>
      <c r="D32" s="338">
        <v>454</v>
      </c>
      <c r="E32" s="338">
        <v>0</v>
      </c>
      <c r="F32" s="336">
        <f t="shared" ref="F32:F37" si="12">G32+H32</f>
        <v>0</v>
      </c>
      <c r="G32" s="338">
        <v>0</v>
      </c>
      <c r="H32" s="338">
        <v>0</v>
      </c>
    </row>
    <row r="33" s="320" customFormat="1" ht="16.95" customHeight="1" spans="1:8">
      <c r="A33" s="334">
        <v>50402</v>
      </c>
      <c r="B33" s="334" t="s">
        <v>1119</v>
      </c>
      <c r="C33" s="336">
        <f t="shared" si="11"/>
        <v>22</v>
      </c>
      <c r="D33" s="338">
        <v>22</v>
      </c>
      <c r="E33" s="338">
        <v>0</v>
      </c>
      <c r="F33" s="336">
        <f t="shared" si="12"/>
        <v>0</v>
      </c>
      <c r="G33" s="338">
        <v>0</v>
      </c>
      <c r="H33" s="338">
        <v>0</v>
      </c>
    </row>
    <row r="34" s="320" customFormat="1" ht="16.95" customHeight="1" spans="1:8">
      <c r="A34" s="334">
        <v>50403</v>
      </c>
      <c r="B34" s="334" t="s">
        <v>1120</v>
      </c>
      <c r="C34" s="336">
        <f t="shared" si="11"/>
        <v>0</v>
      </c>
      <c r="D34" s="338"/>
      <c r="E34" s="338">
        <v>0</v>
      </c>
      <c r="F34" s="336">
        <f t="shared" si="12"/>
        <v>0</v>
      </c>
      <c r="G34" s="338">
        <v>0</v>
      </c>
      <c r="H34" s="338">
        <v>0</v>
      </c>
    </row>
    <row r="35" s="320" customFormat="1" ht="16.95" customHeight="1" spans="1:8">
      <c r="A35" s="334">
        <v>50404</v>
      </c>
      <c r="B35" s="334" t="s">
        <v>1122</v>
      </c>
      <c r="C35" s="336">
        <f t="shared" si="11"/>
        <v>5</v>
      </c>
      <c r="D35" s="338">
        <v>5</v>
      </c>
      <c r="E35" s="338">
        <v>0</v>
      </c>
      <c r="F35" s="336">
        <f t="shared" si="12"/>
        <v>0</v>
      </c>
      <c r="G35" s="338">
        <v>0</v>
      </c>
      <c r="H35" s="338">
        <v>0</v>
      </c>
    </row>
    <row r="36" s="320" customFormat="1" ht="16.95" customHeight="1" spans="1:8">
      <c r="A36" s="334">
        <v>50405</v>
      </c>
      <c r="B36" s="334" t="s">
        <v>1123</v>
      </c>
      <c r="C36" s="336">
        <f t="shared" si="11"/>
        <v>0</v>
      </c>
      <c r="D36" s="338"/>
      <c r="E36" s="338">
        <v>0</v>
      </c>
      <c r="F36" s="336">
        <f t="shared" si="12"/>
        <v>0</v>
      </c>
      <c r="G36" s="338">
        <v>0</v>
      </c>
      <c r="H36" s="338">
        <v>0</v>
      </c>
    </row>
    <row r="37" s="320" customFormat="1" ht="16.95" customHeight="1" spans="1:8">
      <c r="A37" s="334">
        <v>50499</v>
      </c>
      <c r="B37" s="334" t="s">
        <v>1124</v>
      </c>
      <c r="C37" s="336">
        <f t="shared" si="11"/>
        <v>44</v>
      </c>
      <c r="D37" s="338">
        <v>44</v>
      </c>
      <c r="E37" s="338">
        <v>0</v>
      </c>
      <c r="F37" s="336">
        <f t="shared" si="12"/>
        <v>0</v>
      </c>
      <c r="G37" s="338">
        <v>0</v>
      </c>
      <c r="H37" s="338">
        <v>0</v>
      </c>
    </row>
    <row r="38" s="320" customFormat="1" ht="16.95" customHeight="1" spans="1:8">
      <c r="A38" s="334">
        <v>505</v>
      </c>
      <c r="B38" s="337" t="s">
        <v>1126</v>
      </c>
      <c r="C38" s="336">
        <f t="shared" ref="C38:H38" si="13">SUM(C39:C41)</f>
        <v>90246</v>
      </c>
      <c r="D38" s="336">
        <f t="shared" si="13"/>
        <v>90246</v>
      </c>
      <c r="E38" s="336">
        <f t="shared" si="13"/>
        <v>0</v>
      </c>
      <c r="F38" s="336">
        <f t="shared" si="13"/>
        <v>81969</v>
      </c>
      <c r="G38" s="336">
        <f t="shared" si="13"/>
        <v>81969</v>
      </c>
      <c r="H38" s="336">
        <f t="shared" si="13"/>
        <v>0</v>
      </c>
    </row>
    <row r="39" s="320" customFormat="1" ht="16.95" customHeight="1" spans="1:8">
      <c r="A39" s="334">
        <v>50501</v>
      </c>
      <c r="B39" s="334" t="s">
        <v>1127</v>
      </c>
      <c r="C39" s="336">
        <f t="shared" ref="C39:C41" si="14">D39+E39</f>
        <v>78596</v>
      </c>
      <c r="D39" s="338">
        <v>78596</v>
      </c>
      <c r="E39" s="338">
        <v>0</v>
      </c>
      <c r="F39" s="336">
        <f t="shared" ref="F39:F41" si="15">G39+H39</f>
        <v>78020</v>
      </c>
      <c r="G39" s="338">
        <v>78020</v>
      </c>
      <c r="H39" s="338">
        <v>0</v>
      </c>
    </row>
    <row r="40" s="320" customFormat="1" ht="16.95" customHeight="1" spans="1:8">
      <c r="A40" s="334">
        <v>50502</v>
      </c>
      <c r="B40" s="334" t="s">
        <v>1128</v>
      </c>
      <c r="C40" s="336">
        <f t="shared" si="14"/>
        <v>10116</v>
      </c>
      <c r="D40" s="338">
        <v>10116</v>
      </c>
      <c r="E40" s="338">
        <v>0</v>
      </c>
      <c r="F40" s="336">
        <f t="shared" si="15"/>
        <v>3465</v>
      </c>
      <c r="G40" s="338">
        <v>3465</v>
      </c>
      <c r="H40" s="338">
        <v>0</v>
      </c>
    </row>
    <row r="41" s="320" customFormat="1" ht="16.95" customHeight="1" spans="1:8">
      <c r="A41" s="334">
        <v>50599</v>
      </c>
      <c r="B41" s="334" t="s">
        <v>1129</v>
      </c>
      <c r="C41" s="336">
        <f t="shared" si="14"/>
        <v>1534</v>
      </c>
      <c r="D41" s="338">
        <v>1534</v>
      </c>
      <c r="E41" s="338">
        <v>0</v>
      </c>
      <c r="F41" s="336">
        <f t="shared" si="15"/>
        <v>484</v>
      </c>
      <c r="G41" s="338">
        <v>484</v>
      </c>
      <c r="H41" s="338">
        <v>0</v>
      </c>
    </row>
    <row r="42" s="320" customFormat="1" ht="16.95" customHeight="1" spans="1:8">
      <c r="A42" s="334">
        <v>506</v>
      </c>
      <c r="B42" s="337" t="s">
        <v>1130</v>
      </c>
      <c r="C42" s="336">
        <f t="shared" ref="C42:H42" si="16">SUM(C43:C44)</f>
        <v>424</v>
      </c>
      <c r="D42" s="336">
        <f t="shared" si="16"/>
        <v>424</v>
      </c>
      <c r="E42" s="336">
        <f t="shared" si="16"/>
        <v>0</v>
      </c>
      <c r="F42" s="336">
        <f t="shared" si="16"/>
        <v>7</v>
      </c>
      <c r="G42" s="336">
        <f t="shared" si="16"/>
        <v>7</v>
      </c>
      <c r="H42" s="336">
        <f t="shared" si="16"/>
        <v>0</v>
      </c>
    </row>
    <row r="43" s="320" customFormat="1" ht="16.95" customHeight="1" spans="1:8">
      <c r="A43" s="334">
        <v>50601</v>
      </c>
      <c r="B43" s="334" t="s">
        <v>1131</v>
      </c>
      <c r="C43" s="336">
        <f t="shared" ref="C43:C48" si="17">D43+E43</f>
        <v>412</v>
      </c>
      <c r="D43" s="338">
        <v>412</v>
      </c>
      <c r="E43" s="338">
        <v>0</v>
      </c>
      <c r="F43" s="336">
        <f t="shared" ref="F43:F48" si="18">G43+H43</f>
        <v>7</v>
      </c>
      <c r="G43" s="338">
        <v>7</v>
      </c>
      <c r="H43" s="338">
        <v>0</v>
      </c>
    </row>
    <row r="44" s="320" customFormat="1" ht="16.95" customHeight="1" spans="1:8">
      <c r="A44" s="334">
        <v>50602</v>
      </c>
      <c r="B44" s="334" t="s">
        <v>1132</v>
      </c>
      <c r="C44" s="336">
        <f t="shared" si="17"/>
        <v>12</v>
      </c>
      <c r="D44" s="338">
        <v>12</v>
      </c>
      <c r="E44" s="338">
        <v>0</v>
      </c>
      <c r="F44" s="336">
        <f t="shared" si="18"/>
        <v>0</v>
      </c>
      <c r="G44" s="338"/>
      <c r="H44" s="338">
        <v>0</v>
      </c>
    </row>
    <row r="45" s="320" customFormat="1" ht="16.95" customHeight="1" spans="1:8">
      <c r="A45" s="334">
        <v>507</v>
      </c>
      <c r="B45" s="337" t="s">
        <v>1133</v>
      </c>
      <c r="C45" s="336">
        <f t="shared" ref="C45:H45" si="19">SUM(C46:C48)</f>
        <v>10751</v>
      </c>
      <c r="D45" s="336">
        <f t="shared" si="19"/>
        <v>10751</v>
      </c>
      <c r="E45" s="336">
        <f t="shared" si="19"/>
        <v>0</v>
      </c>
      <c r="F45" s="336">
        <f t="shared" si="19"/>
        <v>500</v>
      </c>
      <c r="G45" s="336">
        <f t="shared" si="19"/>
        <v>500</v>
      </c>
      <c r="H45" s="336">
        <f t="shared" si="19"/>
        <v>0</v>
      </c>
    </row>
    <row r="46" s="320" customFormat="1" ht="16.95" customHeight="1" spans="1:8">
      <c r="A46" s="334">
        <v>50701</v>
      </c>
      <c r="B46" s="334" t="s">
        <v>1134</v>
      </c>
      <c r="C46" s="336">
        <f t="shared" si="17"/>
        <v>3544</v>
      </c>
      <c r="D46" s="338">
        <v>3544</v>
      </c>
      <c r="E46" s="338">
        <v>0</v>
      </c>
      <c r="F46" s="336">
        <f t="shared" si="18"/>
        <v>500</v>
      </c>
      <c r="G46" s="338">
        <v>500</v>
      </c>
      <c r="H46" s="338">
        <v>0</v>
      </c>
    </row>
    <row r="47" s="320" customFormat="1" ht="16.95" customHeight="1" spans="1:8">
      <c r="A47" s="334">
        <v>50702</v>
      </c>
      <c r="B47" s="334" t="s">
        <v>1135</v>
      </c>
      <c r="C47" s="336">
        <f t="shared" si="17"/>
        <v>3643</v>
      </c>
      <c r="D47" s="338">
        <v>3643</v>
      </c>
      <c r="E47" s="338">
        <v>0</v>
      </c>
      <c r="F47" s="336">
        <f t="shared" si="18"/>
        <v>0</v>
      </c>
      <c r="G47" s="338">
        <v>0</v>
      </c>
      <c r="H47" s="338">
        <v>0</v>
      </c>
    </row>
    <row r="48" s="320" customFormat="1" ht="16.95" customHeight="1" spans="1:8">
      <c r="A48" s="334">
        <v>50799</v>
      </c>
      <c r="B48" s="334" t="s">
        <v>1136</v>
      </c>
      <c r="C48" s="336">
        <f t="shared" si="17"/>
        <v>3564</v>
      </c>
      <c r="D48" s="338">
        <v>3564</v>
      </c>
      <c r="E48" s="338">
        <v>0</v>
      </c>
      <c r="F48" s="336">
        <f t="shared" si="18"/>
        <v>0</v>
      </c>
      <c r="G48" s="338">
        <v>0</v>
      </c>
      <c r="H48" s="338">
        <v>0</v>
      </c>
    </row>
    <row r="49" s="320" customFormat="1" ht="16.95" customHeight="1" spans="1:8">
      <c r="A49" s="334">
        <v>508</v>
      </c>
      <c r="B49" s="337" t="s">
        <v>1137</v>
      </c>
      <c r="C49" s="336">
        <f t="shared" ref="C49:H49" si="20">SUM(C50:C53)</f>
        <v>20</v>
      </c>
      <c r="D49" s="336">
        <f t="shared" si="20"/>
        <v>20</v>
      </c>
      <c r="E49" s="336">
        <f t="shared" si="20"/>
        <v>0</v>
      </c>
      <c r="F49" s="336">
        <f t="shared" si="20"/>
        <v>0</v>
      </c>
      <c r="G49" s="336">
        <f t="shared" si="20"/>
        <v>0</v>
      </c>
      <c r="H49" s="336">
        <f t="shared" si="20"/>
        <v>0</v>
      </c>
    </row>
    <row r="50" s="320" customFormat="1" ht="16.95" customHeight="1" spans="1:8">
      <c r="A50" s="334">
        <v>50803</v>
      </c>
      <c r="B50" s="334" t="s">
        <v>1138</v>
      </c>
      <c r="C50" s="336">
        <f t="shared" ref="C50:C53" si="21">D50+E50</f>
        <v>20</v>
      </c>
      <c r="D50" s="338">
        <v>20</v>
      </c>
      <c r="E50" s="338">
        <v>0</v>
      </c>
      <c r="F50" s="336">
        <f t="shared" ref="F50:F53" si="22">G50+H50</f>
        <v>0</v>
      </c>
      <c r="G50" s="338">
        <v>0</v>
      </c>
      <c r="H50" s="338">
        <v>0</v>
      </c>
    </row>
    <row r="51" s="320" customFormat="1" ht="16.95" customHeight="1" spans="1:8">
      <c r="A51" s="334">
        <v>50804</v>
      </c>
      <c r="B51" s="334" t="s">
        <v>1139</v>
      </c>
      <c r="C51" s="336">
        <f t="shared" si="21"/>
        <v>0</v>
      </c>
      <c r="D51" s="338"/>
      <c r="E51" s="338">
        <v>0</v>
      </c>
      <c r="F51" s="336">
        <f t="shared" si="22"/>
        <v>0</v>
      </c>
      <c r="G51" s="338">
        <v>0</v>
      </c>
      <c r="H51" s="338">
        <v>0</v>
      </c>
    </row>
    <row r="52" s="320" customFormat="1" ht="16.95" customHeight="1" spans="1:8">
      <c r="A52" s="334">
        <v>50805</v>
      </c>
      <c r="B52" s="334" t="s">
        <v>1140</v>
      </c>
      <c r="C52" s="336">
        <f t="shared" si="21"/>
        <v>0</v>
      </c>
      <c r="D52" s="338"/>
      <c r="E52" s="338">
        <v>0</v>
      </c>
      <c r="F52" s="336">
        <f t="shared" si="22"/>
        <v>0</v>
      </c>
      <c r="G52" s="338">
        <v>0</v>
      </c>
      <c r="H52" s="338">
        <v>0</v>
      </c>
    </row>
    <row r="53" s="320" customFormat="1" ht="16.95" customHeight="1" spans="1:8">
      <c r="A53" s="334">
        <v>50899</v>
      </c>
      <c r="B53" s="334" t="s">
        <v>1141</v>
      </c>
      <c r="C53" s="336">
        <f t="shared" si="21"/>
        <v>0</v>
      </c>
      <c r="D53" s="338"/>
      <c r="E53" s="338">
        <v>0</v>
      </c>
      <c r="F53" s="336">
        <f t="shared" si="22"/>
        <v>0</v>
      </c>
      <c r="G53" s="338">
        <v>0</v>
      </c>
      <c r="H53" s="338">
        <v>0</v>
      </c>
    </row>
    <row r="54" s="320" customFormat="1" ht="16.95" customHeight="1" spans="1:8">
      <c r="A54" s="334">
        <v>509</v>
      </c>
      <c r="B54" s="337" t="s">
        <v>1142</v>
      </c>
      <c r="C54" s="336">
        <f t="shared" ref="C54:H54" si="23">SUM(C55:C59)</f>
        <v>29785</v>
      </c>
      <c r="D54" s="336">
        <f t="shared" si="23"/>
        <v>29785</v>
      </c>
      <c r="E54" s="336">
        <f t="shared" si="23"/>
        <v>0</v>
      </c>
      <c r="F54" s="336">
        <f t="shared" si="23"/>
        <v>6815</v>
      </c>
      <c r="G54" s="336">
        <f t="shared" si="23"/>
        <v>6815</v>
      </c>
      <c r="H54" s="336">
        <f t="shared" si="23"/>
        <v>0</v>
      </c>
    </row>
    <row r="55" s="320" customFormat="1" ht="16.95" customHeight="1" spans="1:8">
      <c r="A55" s="334">
        <v>50901</v>
      </c>
      <c r="B55" s="334" t="s">
        <v>1143</v>
      </c>
      <c r="C55" s="336">
        <f t="shared" ref="C55:C59" si="24">D55+E55</f>
        <v>14968</v>
      </c>
      <c r="D55" s="338">
        <v>14968</v>
      </c>
      <c r="E55" s="338">
        <v>0</v>
      </c>
      <c r="F55" s="336">
        <f t="shared" ref="F55:F59" si="25">G55+H55</f>
        <v>560</v>
      </c>
      <c r="G55" s="338">
        <v>560</v>
      </c>
      <c r="H55" s="338">
        <v>0</v>
      </c>
    </row>
    <row r="56" s="320" customFormat="1" ht="16.95" customHeight="1" spans="1:8">
      <c r="A56" s="334">
        <v>50902</v>
      </c>
      <c r="B56" s="334" t="s">
        <v>1144</v>
      </c>
      <c r="C56" s="336">
        <f t="shared" si="24"/>
        <v>537</v>
      </c>
      <c r="D56" s="338">
        <v>537</v>
      </c>
      <c r="E56" s="338">
        <v>0</v>
      </c>
      <c r="F56" s="336">
        <f t="shared" si="25"/>
        <v>0</v>
      </c>
      <c r="G56" s="338"/>
      <c r="H56" s="338">
        <v>0</v>
      </c>
    </row>
    <row r="57" s="320" customFormat="1" ht="16.95" customHeight="1" spans="1:8">
      <c r="A57" s="334">
        <v>50903</v>
      </c>
      <c r="B57" s="334" t="s">
        <v>1145</v>
      </c>
      <c r="C57" s="336">
        <f t="shared" si="24"/>
        <v>1883</v>
      </c>
      <c r="D57" s="338">
        <v>1883</v>
      </c>
      <c r="E57" s="338">
        <v>0</v>
      </c>
      <c r="F57" s="336">
        <f t="shared" si="25"/>
        <v>0</v>
      </c>
      <c r="G57" s="338"/>
      <c r="H57" s="338">
        <v>0</v>
      </c>
    </row>
    <row r="58" s="320" customFormat="1" ht="16.95" customHeight="1" spans="1:8">
      <c r="A58" s="334">
        <v>50905</v>
      </c>
      <c r="B58" s="334" t="s">
        <v>1146</v>
      </c>
      <c r="C58" s="336">
        <f t="shared" si="24"/>
        <v>5809</v>
      </c>
      <c r="D58" s="338">
        <v>5809</v>
      </c>
      <c r="E58" s="338">
        <v>0</v>
      </c>
      <c r="F58" s="336">
        <f t="shared" si="25"/>
        <v>5809</v>
      </c>
      <c r="G58" s="338">
        <v>5809</v>
      </c>
      <c r="H58" s="338">
        <v>0</v>
      </c>
    </row>
    <row r="59" s="320" customFormat="1" ht="16.95" customHeight="1" spans="1:8">
      <c r="A59" s="334">
        <v>50999</v>
      </c>
      <c r="B59" s="334" t="s">
        <v>1147</v>
      </c>
      <c r="C59" s="336">
        <f t="shared" si="24"/>
        <v>6588</v>
      </c>
      <c r="D59" s="338">
        <v>6588</v>
      </c>
      <c r="E59" s="338">
        <v>0</v>
      </c>
      <c r="F59" s="336">
        <f t="shared" si="25"/>
        <v>446</v>
      </c>
      <c r="G59" s="338">
        <v>446</v>
      </c>
      <c r="H59" s="338">
        <v>0</v>
      </c>
    </row>
    <row r="60" s="320" customFormat="1" ht="16.95" customHeight="1" spans="1:8">
      <c r="A60" s="334">
        <v>510</v>
      </c>
      <c r="B60" s="337" t="s">
        <v>1148</v>
      </c>
      <c r="C60" s="336">
        <f t="shared" ref="C60:H60" si="26">SUM(C61:C63)</f>
        <v>12286</v>
      </c>
      <c r="D60" s="336">
        <f t="shared" si="26"/>
        <v>12286</v>
      </c>
      <c r="E60" s="336">
        <f t="shared" si="26"/>
        <v>0</v>
      </c>
      <c r="F60" s="336">
        <f t="shared" si="26"/>
        <v>0</v>
      </c>
      <c r="G60" s="336">
        <f t="shared" si="26"/>
        <v>0</v>
      </c>
      <c r="H60" s="336">
        <f t="shared" si="26"/>
        <v>0</v>
      </c>
    </row>
    <row r="61" s="320" customFormat="1" ht="16.95" customHeight="1" spans="1:8">
      <c r="A61" s="334">
        <v>51002</v>
      </c>
      <c r="B61" s="334" t="s">
        <v>1149</v>
      </c>
      <c r="C61" s="336">
        <f t="shared" ref="C61:C63" si="27">D61+E61</f>
        <v>12286</v>
      </c>
      <c r="D61" s="338">
        <v>12286</v>
      </c>
      <c r="E61" s="338">
        <v>0</v>
      </c>
      <c r="F61" s="336">
        <f t="shared" ref="F61:F63" si="28">G61+H61</f>
        <v>0</v>
      </c>
      <c r="G61" s="338">
        <v>0</v>
      </c>
      <c r="H61" s="338">
        <v>0</v>
      </c>
    </row>
    <row r="62" s="320" customFormat="1" ht="16.95" customHeight="1" spans="1:8">
      <c r="A62" s="334">
        <v>51003</v>
      </c>
      <c r="B62" s="334" t="s">
        <v>1150</v>
      </c>
      <c r="C62" s="336">
        <f t="shared" si="27"/>
        <v>0</v>
      </c>
      <c r="D62" s="338"/>
      <c r="E62" s="338">
        <v>0</v>
      </c>
      <c r="F62" s="336">
        <f t="shared" si="28"/>
        <v>0</v>
      </c>
      <c r="G62" s="338">
        <v>0</v>
      </c>
      <c r="H62" s="338">
        <v>0</v>
      </c>
    </row>
    <row r="63" s="320" customFormat="1" ht="16.95" customHeight="1" spans="1:8">
      <c r="A63" s="334">
        <v>51004</v>
      </c>
      <c r="B63" s="334" t="s">
        <v>1151</v>
      </c>
      <c r="C63" s="336">
        <f t="shared" si="27"/>
        <v>0</v>
      </c>
      <c r="D63" s="338"/>
      <c r="E63" s="338">
        <v>0</v>
      </c>
      <c r="F63" s="336">
        <f t="shared" si="28"/>
        <v>0</v>
      </c>
      <c r="G63" s="338">
        <v>0</v>
      </c>
      <c r="H63" s="338">
        <v>0</v>
      </c>
    </row>
    <row r="64" s="320" customFormat="1" ht="16.95" customHeight="1" spans="1:8">
      <c r="A64" s="334">
        <v>511</v>
      </c>
      <c r="B64" s="337" t="s">
        <v>1152</v>
      </c>
      <c r="C64" s="336">
        <f t="shared" ref="C64:H64" si="29">SUM(C65:C68)</f>
        <v>325</v>
      </c>
      <c r="D64" s="336">
        <f t="shared" si="29"/>
        <v>325</v>
      </c>
      <c r="E64" s="336">
        <f t="shared" si="29"/>
        <v>0</v>
      </c>
      <c r="F64" s="336">
        <f t="shared" si="29"/>
        <v>0</v>
      </c>
      <c r="G64" s="336">
        <f t="shared" si="29"/>
        <v>0</v>
      </c>
      <c r="H64" s="336">
        <f t="shared" si="29"/>
        <v>0</v>
      </c>
    </row>
    <row r="65" s="320" customFormat="1" ht="16.95" customHeight="1" spans="1:8">
      <c r="A65" s="334">
        <v>51101</v>
      </c>
      <c r="B65" s="334" t="s">
        <v>1153</v>
      </c>
      <c r="C65" s="336">
        <f t="shared" ref="C65:C68" si="30">D65+E65</f>
        <v>318</v>
      </c>
      <c r="D65" s="338">
        <v>318</v>
      </c>
      <c r="E65" s="338">
        <v>0</v>
      </c>
      <c r="F65" s="336">
        <f t="shared" ref="F65:F68" si="31">G65+H65</f>
        <v>0</v>
      </c>
      <c r="G65" s="338">
        <v>0</v>
      </c>
      <c r="H65" s="338">
        <v>0</v>
      </c>
    </row>
    <row r="66" s="320" customFormat="1" ht="16.95" customHeight="1" spans="1:8">
      <c r="A66" s="334">
        <v>51102</v>
      </c>
      <c r="B66" s="334" t="s">
        <v>1154</v>
      </c>
      <c r="C66" s="336">
        <f t="shared" si="30"/>
        <v>0</v>
      </c>
      <c r="D66" s="338"/>
      <c r="E66" s="338">
        <v>0</v>
      </c>
      <c r="F66" s="336">
        <f t="shared" si="31"/>
        <v>0</v>
      </c>
      <c r="G66" s="338">
        <v>0</v>
      </c>
      <c r="H66" s="338">
        <v>0</v>
      </c>
    </row>
    <row r="67" s="320" customFormat="1" ht="16.95" customHeight="1" spans="1:8">
      <c r="A67" s="334">
        <v>51103</v>
      </c>
      <c r="B67" s="334" t="s">
        <v>1155</v>
      </c>
      <c r="C67" s="336">
        <f t="shared" si="30"/>
        <v>7</v>
      </c>
      <c r="D67" s="338">
        <v>7</v>
      </c>
      <c r="E67" s="338">
        <v>0</v>
      </c>
      <c r="F67" s="336">
        <f t="shared" si="31"/>
        <v>0</v>
      </c>
      <c r="G67" s="338">
        <v>0</v>
      </c>
      <c r="H67" s="338">
        <v>0</v>
      </c>
    </row>
    <row r="68" s="320" customFormat="1" ht="16.95" customHeight="1" spans="1:8">
      <c r="A68" s="334">
        <v>51104</v>
      </c>
      <c r="B68" s="334" t="s">
        <v>1156</v>
      </c>
      <c r="C68" s="336">
        <f t="shared" si="30"/>
        <v>0</v>
      </c>
      <c r="D68" s="338"/>
      <c r="E68" s="338">
        <v>0</v>
      </c>
      <c r="F68" s="336">
        <f t="shared" si="31"/>
        <v>0</v>
      </c>
      <c r="G68" s="338">
        <v>0</v>
      </c>
      <c r="H68" s="338">
        <v>0</v>
      </c>
    </row>
    <row r="69" s="320" customFormat="1" ht="16.95" customHeight="1" spans="1:8">
      <c r="A69" s="334">
        <v>599</v>
      </c>
      <c r="B69" s="337" t="s">
        <v>1157</v>
      </c>
      <c r="C69" s="336">
        <f t="shared" ref="C69:H69" si="32">SUM(C70:C74)</f>
        <v>6036</v>
      </c>
      <c r="D69" s="336">
        <f t="shared" si="32"/>
        <v>6036</v>
      </c>
      <c r="E69" s="336">
        <f t="shared" si="32"/>
        <v>0</v>
      </c>
      <c r="F69" s="336">
        <f t="shared" si="32"/>
        <v>6036</v>
      </c>
      <c r="G69" s="336">
        <f t="shared" si="32"/>
        <v>6036</v>
      </c>
      <c r="H69" s="336">
        <f t="shared" si="32"/>
        <v>0</v>
      </c>
    </row>
    <row r="70" s="320" customFormat="1" ht="16.95" customHeight="1" spans="1:8">
      <c r="A70" s="334">
        <v>59907</v>
      </c>
      <c r="B70" s="334" t="s">
        <v>1158</v>
      </c>
      <c r="C70" s="336">
        <f t="shared" ref="C70:C74" si="33">D70+E70</f>
        <v>0</v>
      </c>
      <c r="D70" s="338"/>
      <c r="E70" s="338">
        <v>0</v>
      </c>
      <c r="F70" s="336">
        <f t="shared" ref="F70:F74" si="34">G70+H70</f>
        <v>0</v>
      </c>
      <c r="G70" s="338"/>
      <c r="H70" s="338">
        <v>0</v>
      </c>
    </row>
    <row r="71" s="320" customFormat="1" ht="16.95" customHeight="1" spans="1:8">
      <c r="A71" s="334">
        <v>59908</v>
      </c>
      <c r="B71" s="334" t="s">
        <v>1159</v>
      </c>
      <c r="C71" s="336">
        <f t="shared" si="33"/>
        <v>6036</v>
      </c>
      <c r="D71" s="338">
        <v>6036</v>
      </c>
      <c r="E71" s="338">
        <v>0</v>
      </c>
      <c r="F71" s="336">
        <f t="shared" si="34"/>
        <v>6036</v>
      </c>
      <c r="G71" s="338">
        <v>6036</v>
      </c>
      <c r="H71" s="338">
        <v>0</v>
      </c>
    </row>
    <row r="72" s="320" customFormat="1" ht="16.95" customHeight="1" spans="1:8">
      <c r="A72" s="334">
        <v>59909</v>
      </c>
      <c r="B72" s="334" t="s">
        <v>1160</v>
      </c>
      <c r="C72" s="336">
        <f t="shared" si="33"/>
        <v>0</v>
      </c>
      <c r="D72" s="338"/>
      <c r="E72" s="338">
        <v>0</v>
      </c>
      <c r="F72" s="336">
        <f t="shared" si="34"/>
        <v>0</v>
      </c>
      <c r="G72" s="338"/>
      <c r="H72" s="338">
        <v>0</v>
      </c>
    </row>
    <row r="73" s="320" customFormat="1" ht="16.95" customHeight="1" spans="1:8">
      <c r="A73" s="334">
        <v>59910</v>
      </c>
      <c r="B73" s="334" t="s">
        <v>1161</v>
      </c>
      <c r="C73" s="336">
        <f t="shared" si="33"/>
        <v>0</v>
      </c>
      <c r="D73" s="338"/>
      <c r="E73" s="338">
        <v>0</v>
      </c>
      <c r="F73" s="336">
        <f t="shared" si="34"/>
        <v>0</v>
      </c>
      <c r="G73" s="338"/>
      <c r="H73" s="338">
        <v>0</v>
      </c>
    </row>
    <row r="74" s="320" customFormat="1" ht="16.95" customHeight="1" spans="1:8">
      <c r="A74" s="334">
        <v>59999</v>
      </c>
      <c r="B74" s="334" t="s">
        <v>1162</v>
      </c>
      <c r="C74" s="336">
        <f t="shared" si="33"/>
        <v>0</v>
      </c>
      <c r="D74" s="338"/>
      <c r="E74" s="338">
        <v>0</v>
      </c>
      <c r="F74" s="336">
        <f t="shared" si="34"/>
        <v>0</v>
      </c>
      <c r="G74" s="338"/>
      <c r="H74" s="338">
        <v>0</v>
      </c>
    </row>
  </sheetData>
  <mergeCells count="5">
    <mergeCell ref="A2:H2"/>
    <mergeCell ref="A4:A5"/>
    <mergeCell ref="B4:B5"/>
    <mergeCell ref="C4:C5"/>
    <mergeCell ref="F4:F5"/>
  </mergeCells>
  <printOptions horizontalCentered="1"/>
  <pageMargins left="0.751388888888889" right="0.751388888888889" top="0.60625" bottom="0.60625" header="0.511805555555556" footer="0.511805555555556"/>
  <pageSetup paperSize="9" scale="66" firstPageNumber="115" fitToHeight="0" orientation="portrait" useFirstPageNumber="1" horizontalDpi="600"/>
  <headerFooter differentOddEven="1">
    <oddFooter>&amp;R- &amp;P -</oddFooter>
    <evenFooter>&amp;L- &amp;P -</even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24"/>
  <sheetViews>
    <sheetView topLeftCell="A94" workbookViewId="0">
      <selection activeCell="E132" sqref="E132"/>
    </sheetView>
  </sheetViews>
  <sheetFormatPr defaultColWidth="12.125" defaultRowHeight="16.95" customHeight="1" outlineLevelCol="3"/>
  <cols>
    <col min="1" max="1" width="58.125" style="91" customWidth="1"/>
    <col min="2" max="2" width="19.5" style="91" customWidth="1"/>
    <col min="3" max="3" width="58.125" style="91" customWidth="1"/>
    <col min="4" max="4" width="19.5" style="91" customWidth="1"/>
    <col min="5" max="16384" width="12.125" style="90"/>
  </cols>
  <sheetData>
    <row r="1" customHeight="1" spans="1:1">
      <c r="A1" s="92" t="s">
        <v>1163</v>
      </c>
    </row>
    <row r="2" s="90" customFormat="1" ht="33.75" customHeight="1" spans="1:4">
      <c r="A2" s="93" t="str">
        <f>'[1]##BASEINFO'!$B$2&amp;"度"&amp;'[1]##BASEINFO'!$B$7&amp;"一般公共预算转移性收支决算录入表"</f>
        <v>2024年度柳南区一般公共预算转移性收支决算录入表</v>
      </c>
      <c r="B2" s="93"/>
      <c r="C2" s="93"/>
      <c r="D2" s="93"/>
    </row>
    <row r="3" s="90" customFormat="1" ht="17.25" customHeight="1" spans="1:4">
      <c r="A3" s="94" t="str">
        <f>"单位："&amp;'[1]##BASEINFO'!$B$19</f>
        <v>单位：万元</v>
      </c>
      <c r="B3" s="94"/>
      <c r="C3" s="94"/>
      <c r="D3" s="94"/>
    </row>
    <row r="4" s="90" customFormat="1" ht="17.25" customHeight="1" spans="1:4">
      <c r="A4" s="95" t="s">
        <v>51</v>
      </c>
      <c r="B4" s="95" t="s">
        <v>1164</v>
      </c>
      <c r="C4" s="95" t="s">
        <v>51</v>
      </c>
      <c r="D4" s="95" t="s">
        <v>1164</v>
      </c>
    </row>
    <row r="5" s="90" customFormat="1" ht="17.25" customHeight="1" spans="1:4">
      <c r="A5" s="315" t="s">
        <v>14</v>
      </c>
      <c r="B5" s="97">
        <f>'[1]L01'!C5</f>
        <v>64636</v>
      </c>
      <c r="C5" s="315" t="s">
        <v>54</v>
      </c>
      <c r="D5" s="97">
        <f>'[1]L02'!D5</f>
        <v>0</v>
      </c>
    </row>
    <row r="6" s="90" customFormat="1" ht="17.25" customHeight="1" spans="1:4">
      <c r="A6" s="315" t="s">
        <v>37</v>
      </c>
      <c r="B6" s="97">
        <f>SUM(B7,B14,B50)</f>
        <v>194743</v>
      </c>
      <c r="C6" s="315" t="s">
        <v>1165</v>
      </c>
      <c r="D6" s="97">
        <f>SUM(D7,D14,D50)</f>
        <v>0</v>
      </c>
    </row>
    <row r="7" s="90" customFormat="1" ht="17.25" customHeight="1" spans="1:4">
      <c r="A7" s="315" t="s">
        <v>1166</v>
      </c>
      <c r="B7" s="97">
        <f>SUM(B8:B13)</f>
        <v>4295</v>
      </c>
      <c r="C7" s="315" t="s">
        <v>1167</v>
      </c>
      <c r="D7" s="97">
        <f>SUM(D8:D13)</f>
        <v>0</v>
      </c>
    </row>
    <row r="8" s="90" customFormat="1" ht="17.25" customHeight="1" spans="1:4">
      <c r="A8" s="96" t="s">
        <v>1168</v>
      </c>
      <c r="B8" s="98"/>
      <c r="C8" s="96" t="s">
        <v>1169</v>
      </c>
      <c r="D8" s="98"/>
    </row>
    <row r="9" s="90" customFormat="1" ht="17.25" customHeight="1" spans="1:4">
      <c r="A9" s="96" t="s">
        <v>1170</v>
      </c>
      <c r="B9" s="98">
        <v>115</v>
      </c>
      <c r="C9" s="96" t="s">
        <v>1171</v>
      </c>
      <c r="D9" s="98"/>
    </row>
    <row r="10" s="90" customFormat="1" ht="17.25" customHeight="1" spans="1:4">
      <c r="A10" s="96" t="s">
        <v>1172</v>
      </c>
      <c r="B10" s="98">
        <v>1070</v>
      </c>
      <c r="C10" s="96" t="s">
        <v>1173</v>
      </c>
      <c r="D10" s="98"/>
    </row>
    <row r="11" s="90" customFormat="1" ht="17.25" customHeight="1" spans="1:4">
      <c r="A11" s="96" t="s">
        <v>1174</v>
      </c>
      <c r="B11" s="98"/>
      <c r="C11" s="96" t="s">
        <v>1175</v>
      </c>
      <c r="D11" s="98"/>
    </row>
    <row r="12" s="90" customFormat="1" ht="17.25" customHeight="1" spans="1:4">
      <c r="A12" s="96" t="s">
        <v>1176</v>
      </c>
      <c r="B12" s="98"/>
      <c r="C12" s="96" t="s">
        <v>1177</v>
      </c>
      <c r="D12" s="98"/>
    </row>
    <row r="13" s="90" customFormat="1" ht="17.25" customHeight="1" spans="1:4">
      <c r="A13" s="96" t="s">
        <v>1178</v>
      </c>
      <c r="B13" s="98">
        <v>3110</v>
      </c>
      <c r="C13" s="96" t="s">
        <v>1179</v>
      </c>
      <c r="D13" s="98"/>
    </row>
    <row r="14" s="90" customFormat="1" ht="17.25" customHeight="1" spans="1:4">
      <c r="A14" s="315" t="s">
        <v>1180</v>
      </c>
      <c r="B14" s="97">
        <f>SUM(B15:B49)</f>
        <v>162384</v>
      </c>
      <c r="C14" s="315" t="s">
        <v>1181</v>
      </c>
      <c r="D14" s="97">
        <f>SUM(D15:D49)</f>
        <v>0</v>
      </c>
    </row>
    <row r="15" s="90" customFormat="1" ht="17.25" customHeight="1" spans="1:4">
      <c r="A15" s="96" t="s">
        <v>1182</v>
      </c>
      <c r="B15" s="98">
        <v>14451</v>
      </c>
      <c r="C15" s="96" t="s">
        <v>1183</v>
      </c>
      <c r="D15" s="98"/>
    </row>
    <row r="16" s="90" customFormat="1" ht="17.25" customHeight="1" spans="1:4">
      <c r="A16" s="96" t="s">
        <v>1184</v>
      </c>
      <c r="B16" s="98">
        <v>61034</v>
      </c>
      <c r="C16" s="96" t="s">
        <v>1185</v>
      </c>
      <c r="D16" s="98"/>
    </row>
    <row r="17" s="90" customFormat="1" ht="17.25" customHeight="1" spans="1:4">
      <c r="A17" s="96" t="s">
        <v>1186</v>
      </c>
      <c r="B17" s="98">
        <v>8072</v>
      </c>
      <c r="C17" s="96" t="s">
        <v>1187</v>
      </c>
      <c r="D17" s="98"/>
    </row>
    <row r="18" s="90" customFormat="1" ht="17.25" customHeight="1" spans="1:4">
      <c r="A18" s="96" t="s">
        <v>1188</v>
      </c>
      <c r="B18" s="98">
        <v>9195</v>
      </c>
      <c r="C18" s="96" t="s">
        <v>1189</v>
      </c>
      <c r="D18" s="98"/>
    </row>
    <row r="19" s="90" customFormat="1" ht="17.25" customHeight="1" spans="1:4">
      <c r="A19" s="96" t="s">
        <v>1190</v>
      </c>
      <c r="B19" s="98"/>
      <c r="C19" s="96" t="s">
        <v>1191</v>
      </c>
      <c r="D19" s="98"/>
    </row>
    <row r="20" s="90" customFormat="1" ht="17.25" customHeight="1" spans="1:4">
      <c r="A20" s="96" t="s">
        <v>1192</v>
      </c>
      <c r="B20" s="98"/>
      <c r="C20" s="96" t="s">
        <v>1193</v>
      </c>
      <c r="D20" s="98"/>
    </row>
    <row r="21" s="90" customFormat="1" ht="17.25" customHeight="1" spans="1:4">
      <c r="A21" s="96" t="s">
        <v>1194</v>
      </c>
      <c r="B21" s="98">
        <v>84</v>
      </c>
      <c r="C21" s="96" t="s">
        <v>1195</v>
      </c>
      <c r="D21" s="98"/>
    </row>
    <row r="22" s="90" customFormat="1" ht="17.25" customHeight="1" spans="1:4">
      <c r="A22" s="96" t="s">
        <v>1196</v>
      </c>
      <c r="B22" s="98"/>
      <c r="C22" s="96" t="s">
        <v>1197</v>
      </c>
      <c r="D22" s="98"/>
    </row>
    <row r="23" s="90" customFormat="1" ht="17.25" customHeight="1" spans="1:4">
      <c r="A23" s="96" t="s">
        <v>1198</v>
      </c>
      <c r="B23" s="98">
        <v>9324</v>
      </c>
      <c r="C23" s="96" t="s">
        <v>1199</v>
      </c>
      <c r="D23" s="98"/>
    </row>
    <row r="24" s="90" customFormat="1" ht="17.25" customHeight="1" spans="1:4">
      <c r="A24" s="96" t="s">
        <v>1200</v>
      </c>
      <c r="B24" s="98"/>
      <c r="C24" s="96" t="s">
        <v>1201</v>
      </c>
      <c r="D24" s="98"/>
    </row>
    <row r="25" s="90" customFormat="1" ht="17.25" customHeight="1" spans="1:4">
      <c r="A25" s="96" t="s">
        <v>1202</v>
      </c>
      <c r="B25" s="98"/>
      <c r="C25" s="96" t="s">
        <v>1203</v>
      </c>
      <c r="D25" s="98"/>
    </row>
    <row r="26" s="90" customFormat="1" ht="17.25" customHeight="1" spans="1:4">
      <c r="A26" s="96" t="s">
        <v>1204</v>
      </c>
      <c r="B26" s="98"/>
      <c r="C26" s="96" t="s">
        <v>1205</v>
      </c>
      <c r="D26" s="98"/>
    </row>
    <row r="27" s="90" customFormat="1" ht="17.25" customHeight="1" spans="1:4">
      <c r="A27" s="96" t="s">
        <v>1206</v>
      </c>
      <c r="B27" s="98">
        <v>8136</v>
      </c>
      <c r="C27" s="96" t="s">
        <v>1207</v>
      </c>
      <c r="D27" s="98"/>
    </row>
    <row r="28" s="90" customFormat="1" ht="17.25" customHeight="1" spans="1:4">
      <c r="A28" s="96" t="s">
        <v>1208</v>
      </c>
      <c r="B28" s="98">
        <v>0</v>
      </c>
      <c r="C28" s="96" t="s">
        <v>1209</v>
      </c>
      <c r="D28" s="98"/>
    </row>
    <row r="29" s="90" customFormat="1" ht="17.25" customHeight="1" spans="1:4">
      <c r="A29" s="96" t="s">
        <v>1210</v>
      </c>
      <c r="B29" s="98"/>
      <c r="C29" s="96" t="s">
        <v>1211</v>
      </c>
      <c r="D29" s="98"/>
    </row>
    <row r="30" s="90" customFormat="1" ht="17.25" customHeight="1" spans="1:4">
      <c r="A30" s="96" t="s">
        <v>1212</v>
      </c>
      <c r="B30" s="98"/>
      <c r="C30" s="96" t="s">
        <v>1213</v>
      </c>
      <c r="D30" s="98"/>
    </row>
    <row r="31" s="90" customFormat="1" ht="17.25" customHeight="1" spans="1:4">
      <c r="A31" s="96" t="s">
        <v>1214</v>
      </c>
      <c r="B31" s="98">
        <v>153</v>
      </c>
      <c r="C31" s="96" t="s">
        <v>1215</v>
      </c>
      <c r="D31" s="98"/>
    </row>
    <row r="32" s="90" customFormat="1" ht="17.25" customHeight="1" spans="1:4">
      <c r="A32" s="96" t="s">
        <v>1216</v>
      </c>
      <c r="B32" s="98">
        <v>9791</v>
      </c>
      <c r="C32" s="96" t="s">
        <v>1217</v>
      </c>
      <c r="D32" s="98"/>
    </row>
    <row r="33" s="90" customFormat="1" ht="17.25" customHeight="1" spans="1:4">
      <c r="A33" s="96" t="s">
        <v>1218</v>
      </c>
      <c r="B33" s="98">
        <v>15</v>
      </c>
      <c r="C33" s="96" t="s">
        <v>1219</v>
      </c>
      <c r="D33" s="98"/>
    </row>
    <row r="34" s="90" customFormat="1" ht="17.25" customHeight="1" spans="1:4">
      <c r="A34" s="96" t="s">
        <v>1220</v>
      </c>
      <c r="B34" s="98">
        <v>110</v>
      </c>
      <c r="C34" s="96" t="s">
        <v>1221</v>
      </c>
      <c r="D34" s="98"/>
    </row>
    <row r="35" s="90" customFormat="1" ht="17.25" customHeight="1" spans="1:4">
      <c r="A35" s="96" t="s">
        <v>1222</v>
      </c>
      <c r="B35" s="98">
        <v>19480</v>
      </c>
      <c r="C35" s="96" t="s">
        <v>1223</v>
      </c>
      <c r="D35" s="98"/>
    </row>
    <row r="36" s="90" customFormat="1" ht="17.25" customHeight="1" spans="1:4">
      <c r="A36" s="96" t="s">
        <v>1224</v>
      </c>
      <c r="B36" s="98">
        <v>11051</v>
      </c>
      <c r="C36" s="96" t="s">
        <v>1225</v>
      </c>
      <c r="D36" s="98"/>
    </row>
    <row r="37" s="90" customFormat="1" ht="17.25" customHeight="1" spans="1:4">
      <c r="A37" s="96" t="s">
        <v>1226</v>
      </c>
      <c r="B37" s="98">
        <v>210</v>
      </c>
      <c r="C37" s="96" t="s">
        <v>1227</v>
      </c>
      <c r="D37" s="98"/>
    </row>
    <row r="38" s="90" customFormat="1" ht="17.25" customHeight="1" spans="1:4">
      <c r="A38" s="96" t="s">
        <v>1228</v>
      </c>
      <c r="B38" s="98">
        <v>552</v>
      </c>
      <c r="C38" s="96" t="s">
        <v>1229</v>
      </c>
      <c r="D38" s="98"/>
    </row>
    <row r="39" s="90" customFormat="1" ht="17.25" customHeight="1" spans="1:4">
      <c r="A39" s="96" t="s">
        <v>1230</v>
      </c>
      <c r="B39" s="98">
        <v>3832</v>
      </c>
      <c r="C39" s="96" t="s">
        <v>1231</v>
      </c>
      <c r="D39" s="98"/>
    </row>
    <row r="40" s="90" customFormat="1" ht="17.25" customHeight="1" spans="1:4">
      <c r="A40" s="96" t="s">
        <v>1232</v>
      </c>
      <c r="B40" s="98">
        <v>128</v>
      </c>
      <c r="C40" s="96" t="s">
        <v>1233</v>
      </c>
      <c r="D40" s="98"/>
    </row>
    <row r="41" s="90" customFormat="1" ht="17.25" customHeight="1" spans="1:4">
      <c r="A41" s="96" t="s">
        <v>1234</v>
      </c>
      <c r="B41" s="98"/>
      <c r="C41" s="96" t="s">
        <v>1235</v>
      </c>
      <c r="D41" s="98"/>
    </row>
    <row r="42" s="90" customFormat="1" ht="17.25" customHeight="1" spans="1:4">
      <c r="A42" s="96" t="s">
        <v>1236</v>
      </c>
      <c r="B42" s="98"/>
      <c r="C42" s="96" t="s">
        <v>1237</v>
      </c>
      <c r="D42" s="98"/>
    </row>
    <row r="43" s="90" customFormat="1" ht="17.25" customHeight="1" spans="1:4">
      <c r="A43" s="96" t="s">
        <v>1238</v>
      </c>
      <c r="B43" s="98"/>
      <c r="C43" s="96" t="s">
        <v>1239</v>
      </c>
      <c r="D43" s="98"/>
    </row>
    <row r="44" s="90" customFormat="1" ht="17.25" customHeight="1" spans="1:4">
      <c r="A44" s="96" t="s">
        <v>1240</v>
      </c>
      <c r="B44" s="98">
        <v>0</v>
      </c>
      <c r="C44" s="96" t="s">
        <v>1241</v>
      </c>
      <c r="D44" s="98"/>
    </row>
    <row r="45" s="90" customFormat="1" ht="17.25" customHeight="1" spans="1:4">
      <c r="A45" s="96" t="s">
        <v>1242</v>
      </c>
      <c r="B45" s="98">
        <v>5439</v>
      </c>
      <c r="C45" s="96" t="s">
        <v>1243</v>
      </c>
      <c r="D45" s="98"/>
    </row>
    <row r="46" s="90" customFormat="1" ht="17.25" customHeight="1" spans="1:4">
      <c r="A46" s="96" t="s">
        <v>1244</v>
      </c>
      <c r="B46" s="98"/>
      <c r="C46" s="96" t="s">
        <v>1245</v>
      </c>
      <c r="D46" s="98"/>
    </row>
    <row r="47" s="90" customFormat="1" ht="17.25" customHeight="1" spans="1:4">
      <c r="A47" s="96" t="s">
        <v>1246</v>
      </c>
      <c r="B47" s="98">
        <v>1</v>
      </c>
      <c r="C47" s="96" t="s">
        <v>1247</v>
      </c>
      <c r="D47" s="98"/>
    </row>
    <row r="48" s="90" customFormat="1" ht="17.25" customHeight="1" spans="1:4">
      <c r="A48" s="96" t="s">
        <v>1248</v>
      </c>
      <c r="B48" s="98"/>
      <c r="C48" s="96" t="s">
        <v>1249</v>
      </c>
      <c r="D48" s="98"/>
    </row>
    <row r="49" s="90" customFormat="1" ht="17.25" customHeight="1" spans="1:4">
      <c r="A49" s="96" t="s">
        <v>1250</v>
      </c>
      <c r="B49" s="98">
        <v>1326</v>
      </c>
      <c r="C49" s="96" t="s">
        <v>1251</v>
      </c>
      <c r="D49" s="98"/>
    </row>
    <row r="50" s="90" customFormat="1" ht="17.25" customHeight="1" spans="1:4">
      <c r="A50" s="315" t="s">
        <v>1252</v>
      </c>
      <c r="B50" s="97">
        <f>SUM(B51:B71)</f>
        <v>28064</v>
      </c>
      <c r="C50" s="315" t="s">
        <v>1253</v>
      </c>
      <c r="D50" s="97">
        <f>SUM(D51:D71)</f>
        <v>0</v>
      </c>
    </row>
    <row r="51" s="90" customFormat="1" ht="17.25" customHeight="1" spans="1:4">
      <c r="A51" s="96" t="s">
        <v>917</v>
      </c>
      <c r="B51" s="98">
        <v>107</v>
      </c>
      <c r="C51" s="96" t="s">
        <v>917</v>
      </c>
      <c r="D51" s="98"/>
    </row>
    <row r="52" s="90" customFormat="1" ht="17.25" customHeight="1" spans="1:4">
      <c r="A52" s="96" t="s">
        <v>1254</v>
      </c>
      <c r="B52" s="98"/>
      <c r="C52" s="96" t="s">
        <v>1254</v>
      </c>
      <c r="D52" s="98"/>
    </row>
    <row r="53" s="90" customFormat="1" ht="17.25" customHeight="1" spans="1:4">
      <c r="A53" s="96" t="s">
        <v>1255</v>
      </c>
      <c r="B53" s="98"/>
      <c r="C53" s="96" t="s">
        <v>1255</v>
      </c>
      <c r="D53" s="98"/>
    </row>
    <row r="54" s="90" customFormat="1" ht="17.25" customHeight="1" spans="1:4">
      <c r="A54" s="96" t="s">
        <v>1256</v>
      </c>
      <c r="B54" s="98"/>
      <c r="C54" s="96" t="s">
        <v>1256</v>
      </c>
      <c r="D54" s="98"/>
    </row>
    <row r="55" s="90" customFormat="1" ht="17.25" customHeight="1" spans="1:4">
      <c r="A55" s="96" t="s">
        <v>918</v>
      </c>
      <c r="B55" s="98"/>
      <c r="C55" s="96" t="s">
        <v>918</v>
      </c>
      <c r="D55" s="98"/>
    </row>
    <row r="56" s="90" customFormat="1" ht="17.25" customHeight="1" spans="1:4">
      <c r="A56" s="96" t="s">
        <v>1257</v>
      </c>
      <c r="B56" s="98"/>
      <c r="C56" s="96" t="s">
        <v>1257</v>
      </c>
      <c r="D56" s="98"/>
    </row>
    <row r="57" s="90" customFormat="1" ht="17.25" customHeight="1" spans="1:4">
      <c r="A57" s="96" t="s">
        <v>1258</v>
      </c>
      <c r="B57" s="98">
        <v>22</v>
      </c>
      <c r="C57" s="96" t="s">
        <v>1258</v>
      </c>
      <c r="D57" s="98"/>
    </row>
    <row r="58" s="90" customFormat="1" ht="17.25" customHeight="1" spans="1:4">
      <c r="A58" s="96" t="s">
        <v>1259</v>
      </c>
      <c r="B58" s="98">
        <v>77</v>
      </c>
      <c r="C58" s="96" t="s">
        <v>1259</v>
      </c>
      <c r="D58" s="98"/>
    </row>
    <row r="59" s="90" customFormat="1" ht="17.25" customHeight="1" spans="1:4">
      <c r="A59" s="96" t="s">
        <v>1260</v>
      </c>
      <c r="B59" s="98">
        <v>268</v>
      </c>
      <c r="C59" s="96" t="s">
        <v>1260</v>
      </c>
      <c r="D59" s="98"/>
    </row>
    <row r="60" s="90" customFormat="1" ht="17.25" customHeight="1" spans="1:4">
      <c r="A60" s="96" t="s">
        <v>921</v>
      </c>
      <c r="B60" s="98">
        <v>893</v>
      </c>
      <c r="C60" s="96" t="s">
        <v>921</v>
      </c>
      <c r="D60" s="98"/>
    </row>
    <row r="61" s="90" customFormat="1" ht="17.25" customHeight="1" spans="1:4">
      <c r="A61" s="96" t="s">
        <v>1261</v>
      </c>
      <c r="B61" s="98">
        <v>17290</v>
      </c>
      <c r="C61" s="96" t="s">
        <v>1261</v>
      </c>
      <c r="D61" s="98"/>
    </row>
    <row r="62" s="90" customFormat="1" ht="17.25" customHeight="1" spans="1:4">
      <c r="A62" s="96" t="s">
        <v>1262</v>
      </c>
      <c r="B62" s="98">
        <v>959</v>
      </c>
      <c r="C62" s="96" t="s">
        <v>1262</v>
      </c>
      <c r="D62" s="98"/>
    </row>
    <row r="63" s="90" customFormat="1" ht="17.25" customHeight="1" spans="1:4">
      <c r="A63" s="96" t="s">
        <v>922</v>
      </c>
      <c r="B63" s="98">
        <v>45</v>
      </c>
      <c r="C63" s="96" t="s">
        <v>922</v>
      </c>
      <c r="D63" s="98"/>
    </row>
    <row r="64" s="90" customFormat="1" ht="17.25" customHeight="1" spans="1:4">
      <c r="A64" s="96" t="s">
        <v>1263</v>
      </c>
      <c r="B64" s="98">
        <v>3335</v>
      </c>
      <c r="C64" s="96" t="s">
        <v>1263</v>
      </c>
      <c r="D64" s="98"/>
    </row>
    <row r="65" s="90" customFormat="1" ht="17.25" customHeight="1" spans="1:4">
      <c r="A65" s="96" t="s">
        <v>1264</v>
      </c>
      <c r="B65" s="98">
        <v>176</v>
      </c>
      <c r="C65" s="96" t="s">
        <v>1264</v>
      </c>
      <c r="D65" s="98"/>
    </row>
    <row r="66" s="90" customFormat="1" ht="17.25" customHeight="1" spans="1:4">
      <c r="A66" s="96" t="s">
        <v>1265</v>
      </c>
      <c r="B66" s="98">
        <v>2214</v>
      </c>
      <c r="C66" s="96" t="s">
        <v>1265</v>
      </c>
      <c r="D66" s="98"/>
    </row>
    <row r="67" s="90" customFormat="1" ht="17.25" customHeight="1" spans="1:4">
      <c r="A67" s="316" t="s">
        <v>1266</v>
      </c>
      <c r="B67" s="98">
        <v>636</v>
      </c>
      <c r="C67" s="317" t="s">
        <v>1266</v>
      </c>
      <c r="D67" s="98"/>
    </row>
    <row r="68" s="90" customFormat="1" ht="17.25" customHeight="1" spans="1:4">
      <c r="A68" s="96" t="s">
        <v>923</v>
      </c>
      <c r="B68" s="98">
        <v>1956</v>
      </c>
      <c r="C68" s="96" t="s">
        <v>923</v>
      </c>
      <c r="D68" s="98"/>
    </row>
    <row r="69" s="90" customFormat="1" ht="17.25" customHeight="1" spans="1:4">
      <c r="A69" s="96" t="s">
        <v>1267</v>
      </c>
      <c r="B69" s="98"/>
      <c r="C69" s="96" t="s">
        <v>1267</v>
      </c>
      <c r="D69" s="98"/>
    </row>
    <row r="70" s="90" customFormat="1" ht="17.25" customHeight="1" spans="1:4">
      <c r="A70" s="96" t="s">
        <v>1268</v>
      </c>
      <c r="B70" s="98">
        <v>86</v>
      </c>
      <c r="C70" s="96" t="s">
        <v>1268</v>
      </c>
      <c r="D70" s="98"/>
    </row>
    <row r="71" s="90" customFormat="1" ht="17.25" customHeight="1" spans="1:4">
      <c r="A71" s="96" t="s">
        <v>1269</v>
      </c>
      <c r="B71" s="98"/>
      <c r="C71" s="96" t="s">
        <v>924</v>
      </c>
      <c r="D71" s="98"/>
    </row>
    <row r="72" s="90" customFormat="1" ht="17.25" customHeight="1" spans="1:4">
      <c r="A72" s="315" t="s">
        <v>1270</v>
      </c>
      <c r="B72" s="97">
        <f>SUM(B73:B74)</f>
        <v>0</v>
      </c>
      <c r="C72" s="315" t="s">
        <v>1271</v>
      </c>
      <c r="D72" s="97">
        <f>SUM(D73:D74)</f>
        <v>24226</v>
      </c>
    </row>
    <row r="73" s="90" customFormat="1" ht="17.25" customHeight="1" spans="1:4">
      <c r="A73" s="96" t="s">
        <v>1272</v>
      </c>
      <c r="B73" s="98"/>
      <c r="C73" s="96" t="s">
        <v>1273</v>
      </c>
      <c r="D73" s="98">
        <v>46</v>
      </c>
    </row>
    <row r="74" s="90" customFormat="1" ht="17.25" customHeight="1" spans="1:4">
      <c r="A74" s="96" t="s">
        <v>1274</v>
      </c>
      <c r="B74" s="98"/>
      <c r="C74" s="96" t="s">
        <v>1275</v>
      </c>
      <c r="D74" s="98">
        <v>24180</v>
      </c>
    </row>
    <row r="75" s="90" customFormat="1" ht="17.25" customHeight="1" spans="1:4">
      <c r="A75" s="315" t="s">
        <v>1276</v>
      </c>
      <c r="B75" s="100"/>
      <c r="C75" s="96"/>
      <c r="D75" s="102"/>
    </row>
    <row r="76" s="90" customFormat="1" ht="17.25" customHeight="1" spans="1:4">
      <c r="A76" s="315" t="s">
        <v>41</v>
      </c>
      <c r="B76" s="100">
        <v>87330</v>
      </c>
      <c r="C76" s="96"/>
      <c r="D76" s="102"/>
    </row>
    <row r="77" s="90" customFormat="1" ht="17.25" customHeight="1" spans="1:4">
      <c r="A77" s="315" t="s">
        <v>1277</v>
      </c>
      <c r="B77" s="97">
        <f>SUM(B78:B80)</f>
        <v>3186</v>
      </c>
      <c r="C77" s="318" t="s">
        <v>1085</v>
      </c>
      <c r="D77" s="97">
        <f>SUM(D78:D80)</f>
        <v>99</v>
      </c>
    </row>
    <row r="78" s="90" customFormat="1" ht="17.25" customHeight="1" spans="1:4">
      <c r="A78" s="96" t="s">
        <v>1278</v>
      </c>
      <c r="B78" s="103">
        <v>3001</v>
      </c>
      <c r="C78" s="178" t="s">
        <v>1279</v>
      </c>
      <c r="D78" s="103"/>
    </row>
    <row r="79" s="90" customFormat="1" ht="17.25" customHeight="1" spans="1:4">
      <c r="A79" s="96" t="s">
        <v>1280</v>
      </c>
      <c r="B79" s="103">
        <v>185</v>
      </c>
      <c r="C79" s="101" t="s">
        <v>1281</v>
      </c>
      <c r="D79" s="174"/>
    </row>
    <row r="80" s="90" customFormat="1" ht="17.25" customHeight="1" spans="1:4">
      <c r="A80" s="96" t="s">
        <v>1282</v>
      </c>
      <c r="B80" s="103"/>
      <c r="C80" s="101" t="s">
        <v>1283</v>
      </c>
      <c r="D80" s="103">
        <v>99</v>
      </c>
    </row>
    <row r="81" s="90" customFormat="1" ht="17.25" customHeight="1" spans="1:4">
      <c r="A81" s="315" t="s">
        <v>1284</v>
      </c>
      <c r="B81" s="97">
        <f>B82</f>
        <v>0</v>
      </c>
      <c r="C81" s="315" t="s">
        <v>1087</v>
      </c>
      <c r="D81" s="97">
        <f>D82</f>
        <v>1461</v>
      </c>
    </row>
    <row r="82" s="90" customFormat="1" ht="17.25" customHeight="1" spans="1:4">
      <c r="A82" s="315" t="s">
        <v>1285</v>
      </c>
      <c r="B82" s="97">
        <f>B83</f>
        <v>0</v>
      </c>
      <c r="C82" s="315" t="s">
        <v>1286</v>
      </c>
      <c r="D82" s="97">
        <f>SUM(D83:D86)</f>
        <v>1461</v>
      </c>
    </row>
    <row r="83" s="90" customFormat="1" ht="17.25" customHeight="1" spans="1:4">
      <c r="A83" s="315" t="s">
        <v>1287</v>
      </c>
      <c r="B83" s="97">
        <f>SUM(B84:B87)</f>
        <v>0</v>
      </c>
      <c r="C83" s="96" t="s">
        <v>1288</v>
      </c>
      <c r="D83" s="103"/>
    </row>
    <row r="84" s="90" customFormat="1" ht="17.25" customHeight="1" spans="1:4">
      <c r="A84" s="96" t="s">
        <v>1289</v>
      </c>
      <c r="B84" s="103"/>
      <c r="C84" s="96" t="s">
        <v>1290</v>
      </c>
      <c r="D84" s="103"/>
    </row>
    <row r="85" s="90" customFormat="1" ht="17.25" customHeight="1" spans="1:4">
      <c r="A85" s="96" t="s">
        <v>1291</v>
      </c>
      <c r="B85" s="103"/>
      <c r="C85" s="96" t="s">
        <v>1292</v>
      </c>
      <c r="D85" s="103"/>
    </row>
    <row r="86" s="90" customFormat="1" ht="17.25" customHeight="1" spans="1:4">
      <c r="A86" s="96" t="s">
        <v>1293</v>
      </c>
      <c r="B86" s="103"/>
      <c r="C86" s="96" t="s">
        <v>1294</v>
      </c>
      <c r="D86" s="103">
        <v>1461</v>
      </c>
    </row>
    <row r="87" s="90" customFormat="1" ht="17.25" customHeight="1" spans="1:4">
      <c r="A87" s="96" t="s">
        <v>1295</v>
      </c>
      <c r="B87" s="103"/>
      <c r="C87" s="96"/>
      <c r="D87" s="102"/>
    </row>
    <row r="88" s="90" customFormat="1" ht="17.25" customHeight="1" spans="1:4">
      <c r="A88" s="315" t="s">
        <v>1296</v>
      </c>
      <c r="B88" s="97">
        <f>B89</f>
        <v>7047</v>
      </c>
      <c r="C88" s="315" t="s">
        <v>1297</v>
      </c>
      <c r="D88" s="97">
        <f>SUM(D89:D92)</f>
        <v>0</v>
      </c>
    </row>
    <row r="89" s="90" customFormat="1" ht="17.25" customHeight="1" spans="1:4">
      <c r="A89" s="315" t="s">
        <v>1298</v>
      </c>
      <c r="B89" s="97">
        <f>SUM(B90:B93)</f>
        <v>7047</v>
      </c>
      <c r="C89" s="96" t="s">
        <v>1299</v>
      </c>
      <c r="D89" s="98"/>
    </row>
    <row r="90" s="90" customFormat="1" ht="17.25" customHeight="1" spans="1:4">
      <c r="A90" s="96" t="s">
        <v>1300</v>
      </c>
      <c r="B90" s="98">
        <v>4986</v>
      </c>
      <c r="C90" s="96" t="s">
        <v>1301</v>
      </c>
      <c r="D90" s="98"/>
    </row>
    <row r="91" s="90" customFormat="1" ht="17.25" customHeight="1" spans="1:4">
      <c r="A91" s="96" t="s">
        <v>1302</v>
      </c>
      <c r="B91" s="98"/>
      <c r="C91" s="96" t="s">
        <v>1303</v>
      </c>
      <c r="D91" s="98"/>
    </row>
    <row r="92" s="90" customFormat="1" ht="17.25" customHeight="1" spans="1:4">
      <c r="A92" s="96" t="s">
        <v>1304</v>
      </c>
      <c r="B92" s="98"/>
      <c r="C92" s="96" t="s">
        <v>1305</v>
      </c>
      <c r="D92" s="98"/>
    </row>
    <row r="93" s="90" customFormat="1" ht="17.25" customHeight="1" spans="1:4">
      <c r="A93" s="96" t="s">
        <v>1306</v>
      </c>
      <c r="B93" s="98">
        <v>2061</v>
      </c>
      <c r="C93" s="96"/>
      <c r="D93" s="319"/>
    </row>
    <row r="94" s="90" customFormat="1" ht="17.25" customHeight="1" spans="1:4">
      <c r="A94" s="315" t="s">
        <v>1307</v>
      </c>
      <c r="B94" s="98"/>
      <c r="C94" s="315" t="s">
        <v>1308</v>
      </c>
      <c r="D94" s="103"/>
    </row>
    <row r="95" s="90" customFormat="1" ht="17.25" customHeight="1" spans="1:4">
      <c r="A95" s="315" t="s">
        <v>1309</v>
      </c>
      <c r="B95" s="100"/>
      <c r="C95" s="315" t="s">
        <v>1310</v>
      </c>
      <c r="D95" s="103"/>
    </row>
    <row r="96" s="90" customFormat="1" ht="17.25" customHeight="1" spans="1:4">
      <c r="A96" s="315" t="s">
        <v>1311</v>
      </c>
      <c r="B96" s="98"/>
      <c r="C96" s="315" t="s">
        <v>1312</v>
      </c>
      <c r="D96" s="103"/>
    </row>
    <row r="97" s="90" customFormat="1" ht="17.25" customHeight="1" spans="1:4">
      <c r="A97" s="315" t="s">
        <v>1313</v>
      </c>
      <c r="B97" s="103">
        <v>3292</v>
      </c>
      <c r="C97" s="315" t="s">
        <v>1086</v>
      </c>
      <c r="D97" s="103">
        <v>38825</v>
      </c>
    </row>
    <row r="98" s="90" customFormat="1" ht="17.25" customHeight="1" spans="1:4">
      <c r="A98" s="315" t="s">
        <v>1314</v>
      </c>
      <c r="B98" s="97">
        <f>SUM(B99,B103,B107,B111)</f>
        <v>0</v>
      </c>
      <c r="C98" s="315" t="s">
        <v>1315</v>
      </c>
      <c r="D98" s="97">
        <f>SUM(D99,D103,D107,D111)</f>
        <v>0</v>
      </c>
    </row>
    <row r="99" s="90" customFormat="1" ht="17.25" customHeight="1" spans="1:4">
      <c r="A99" s="315" t="s">
        <v>1316</v>
      </c>
      <c r="B99" s="97">
        <f>SUM(B100:B102)</f>
        <v>0</v>
      </c>
      <c r="C99" s="315" t="s">
        <v>1317</v>
      </c>
      <c r="D99" s="97">
        <f>SUM(D100:D102)</f>
        <v>0</v>
      </c>
    </row>
    <row r="100" s="90" customFormat="1" ht="17.25" customHeight="1" spans="1:4">
      <c r="A100" s="96" t="s">
        <v>1318</v>
      </c>
      <c r="B100" s="103"/>
      <c r="C100" s="96" t="s">
        <v>1319</v>
      </c>
      <c r="D100" s="103"/>
    </row>
    <row r="101" s="90" customFormat="1" ht="17.25" customHeight="1" spans="1:4">
      <c r="A101" s="96" t="s">
        <v>1320</v>
      </c>
      <c r="B101" s="98"/>
      <c r="C101" s="96" t="s">
        <v>1321</v>
      </c>
      <c r="D101" s="98"/>
    </row>
    <row r="102" s="90" customFormat="1" ht="17.25" customHeight="1" spans="1:4">
      <c r="A102" s="96" t="s">
        <v>1322</v>
      </c>
      <c r="B102" s="98"/>
      <c r="C102" s="96" t="s">
        <v>1323</v>
      </c>
      <c r="D102" s="98"/>
    </row>
    <row r="103" s="90" customFormat="1" ht="17.25" customHeight="1" spans="1:4">
      <c r="A103" s="315" t="s">
        <v>1324</v>
      </c>
      <c r="B103" s="97">
        <f>SUM(B104:B106)</f>
        <v>0</v>
      </c>
      <c r="C103" s="315" t="s">
        <v>1325</v>
      </c>
      <c r="D103" s="97">
        <f>SUM(D104:D106)</f>
        <v>0</v>
      </c>
    </row>
    <row r="104" s="90" customFormat="1" ht="17.25" customHeight="1" spans="1:4">
      <c r="A104" s="96" t="s">
        <v>1326</v>
      </c>
      <c r="B104" s="103"/>
      <c r="C104" s="96" t="s">
        <v>1327</v>
      </c>
      <c r="D104" s="103"/>
    </row>
    <row r="105" s="90" customFormat="1" ht="17.25" customHeight="1" spans="1:4">
      <c r="A105" s="96" t="s">
        <v>1328</v>
      </c>
      <c r="B105" s="98"/>
      <c r="C105" s="96" t="s">
        <v>1329</v>
      </c>
      <c r="D105" s="98"/>
    </row>
    <row r="106" s="90" customFormat="1" ht="17.25" customHeight="1" spans="1:4">
      <c r="A106" s="96" t="s">
        <v>1330</v>
      </c>
      <c r="B106" s="98"/>
      <c r="C106" s="96" t="s">
        <v>1331</v>
      </c>
      <c r="D106" s="98"/>
    </row>
    <row r="107" s="90" customFormat="1" ht="17.25" customHeight="1" spans="1:4">
      <c r="A107" s="315" t="s">
        <v>1332</v>
      </c>
      <c r="B107" s="97">
        <f>SUM(B108:B110)</f>
        <v>0</v>
      </c>
      <c r="C107" s="315" t="s">
        <v>1333</v>
      </c>
      <c r="D107" s="97">
        <f>SUM(D108:D110)</f>
        <v>0</v>
      </c>
    </row>
    <row r="108" s="90" customFormat="1" ht="17.25" customHeight="1" spans="1:4">
      <c r="A108" s="96" t="s">
        <v>1334</v>
      </c>
      <c r="B108" s="103"/>
      <c r="C108" s="96" t="s">
        <v>1335</v>
      </c>
      <c r="D108" s="103"/>
    </row>
    <row r="109" s="90" customFormat="1" ht="17.25" customHeight="1" spans="1:4">
      <c r="A109" s="96" t="s">
        <v>1336</v>
      </c>
      <c r="B109" s="98"/>
      <c r="C109" s="96" t="s">
        <v>1337</v>
      </c>
      <c r="D109" s="98"/>
    </row>
    <row r="110" s="90" customFormat="1" ht="17.25" customHeight="1" spans="1:4">
      <c r="A110" s="96" t="s">
        <v>1338</v>
      </c>
      <c r="B110" s="98"/>
      <c r="C110" s="96" t="s">
        <v>1339</v>
      </c>
      <c r="D110" s="98"/>
    </row>
    <row r="111" s="90" customFormat="1" ht="17.25" customHeight="1" spans="1:4">
      <c r="A111" s="315" t="s">
        <v>1340</v>
      </c>
      <c r="B111" s="97">
        <f>SUM(B112:B114)</f>
        <v>0</v>
      </c>
      <c r="C111" s="315" t="s">
        <v>1341</v>
      </c>
      <c r="D111" s="97">
        <f>SUM(D112:D114)</f>
        <v>0</v>
      </c>
    </row>
    <row r="112" s="90" customFormat="1" ht="17.25" customHeight="1" spans="1:4">
      <c r="A112" s="96" t="s">
        <v>1342</v>
      </c>
      <c r="B112" s="103"/>
      <c r="C112" s="96" t="s">
        <v>1343</v>
      </c>
      <c r="D112" s="103"/>
    </row>
    <row r="113" s="90" customFormat="1" ht="17.25" customHeight="1" spans="1:4">
      <c r="A113" s="96" t="s">
        <v>1344</v>
      </c>
      <c r="B113" s="98"/>
      <c r="C113" s="96" t="s">
        <v>1345</v>
      </c>
      <c r="D113" s="98"/>
    </row>
    <row r="114" s="90" customFormat="1" ht="17.25" customHeight="1" spans="1:4">
      <c r="A114" s="96" t="s">
        <v>1346</v>
      </c>
      <c r="B114" s="98"/>
      <c r="C114" s="96" t="s">
        <v>1347</v>
      </c>
      <c r="D114" s="98"/>
    </row>
    <row r="115" s="90" customFormat="1" ht="17.25" customHeight="1" spans="1:4">
      <c r="A115" s="315" t="s">
        <v>1348</v>
      </c>
      <c r="B115" s="98"/>
      <c r="C115" s="315" t="s">
        <v>1349</v>
      </c>
      <c r="D115" s="98"/>
    </row>
    <row r="116" s="90" customFormat="1" ht="17.25" customHeight="1" spans="1:4">
      <c r="A116" s="315" t="s">
        <v>1350</v>
      </c>
      <c r="B116" s="98"/>
      <c r="C116" s="315" t="s">
        <v>1351</v>
      </c>
      <c r="D116" s="98"/>
    </row>
    <row r="117" s="90" customFormat="1" ht="17.25" customHeight="1" spans="1:4">
      <c r="A117" s="96"/>
      <c r="B117" s="102"/>
      <c r="C117" s="315" t="s">
        <v>1352</v>
      </c>
      <c r="D117" s="103">
        <v>600</v>
      </c>
    </row>
    <row r="118" s="90" customFormat="1" ht="17.25" customHeight="1" spans="1:4">
      <c r="A118" s="96"/>
      <c r="B118" s="102"/>
      <c r="C118" s="315" t="s">
        <v>1088</v>
      </c>
      <c r="D118" s="97">
        <f>B121-D5-D6-D72-D77-D81-D88-D94-D95-D96-D97-D98-D115-D116-D117</f>
        <v>295023</v>
      </c>
    </row>
    <row r="119" s="90" customFormat="1" ht="17.25" customHeight="1" spans="1:4">
      <c r="A119" s="96"/>
      <c r="B119" s="102"/>
      <c r="C119" s="315" t="s">
        <v>1353</v>
      </c>
      <c r="D119" s="103">
        <v>52334</v>
      </c>
    </row>
    <row r="120" s="90" customFormat="1" ht="17.25" customHeight="1" spans="1:4">
      <c r="A120" s="96"/>
      <c r="B120" s="102"/>
      <c r="C120" s="315" t="s">
        <v>1354</v>
      </c>
      <c r="D120" s="97">
        <f>D118-D119</f>
        <v>242689</v>
      </c>
    </row>
    <row r="121" s="90" customFormat="1" ht="17.25" customHeight="1" spans="1:4">
      <c r="A121" s="95" t="s">
        <v>1355</v>
      </c>
      <c r="B121" s="97">
        <f>SUM(B5:B6,B72,B75:B77,B81,B88,B94:B98,B115:B116)</f>
        <v>360234</v>
      </c>
      <c r="C121" s="95" t="s">
        <v>1356</v>
      </c>
      <c r="D121" s="97">
        <f>SUM(D5:D6,D72,D77,D81,D88,D94:D98,D115:D118)</f>
        <v>360234</v>
      </c>
    </row>
    <row r="122" s="90" customFormat="1" customHeight="1" spans="1:4">
      <c r="A122" s="91"/>
      <c r="B122" s="91"/>
      <c r="C122" s="91"/>
      <c r="D122" s="91"/>
    </row>
    <row r="123" s="90" customFormat="1" customHeight="1" spans="1:4">
      <c r="A123" s="91"/>
      <c r="B123" s="91"/>
      <c r="C123" s="91"/>
      <c r="D123" s="91"/>
    </row>
    <row r="124" s="90" customFormat="1" customHeight="1" spans="1:4">
      <c r="A124" s="91"/>
      <c r="B124" s="91"/>
      <c r="C124" s="91"/>
      <c r="D124" s="91"/>
    </row>
  </sheetData>
  <mergeCells count="2">
    <mergeCell ref="A2:D2"/>
    <mergeCell ref="A3:D3"/>
  </mergeCells>
  <dataValidations count="1">
    <dataValidation type="decimal" operator="between" allowBlank="1" showInputMessage="1" showErrorMessage="1" sqref="B121 B5:B116 D5:D74 D77:D86 D88:D92 D94:D121">
      <formula1>-99999999999999</formula1>
      <formula2>99999999999999</formula2>
    </dataValidation>
  </dataValidations>
  <printOptions horizontalCentered="1"/>
  <pageMargins left="0.751388888888889" right="0.751388888888889" top="0.60625" bottom="0.60625" header="0.511805555555556" footer="0.511805555555556"/>
  <pageSetup paperSize="9" scale="56" firstPageNumber="117" fitToHeight="0" orientation="portrait" useFirstPageNumber="1" horizontalDpi="600"/>
  <headerFooter differentOddEven="1">
    <oddFooter>&amp;R- &amp;P -</oddFooter>
    <evenFooter>&amp;L- &amp;P -</even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0"/>
  <sheetViews>
    <sheetView workbookViewId="0">
      <selection activeCell="A1" sqref="A1"/>
    </sheetView>
  </sheetViews>
  <sheetFormatPr defaultColWidth="12.125" defaultRowHeight="16.95" customHeight="1"/>
  <cols>
    <col min="1" max="1" width="33.5" style="91" customWidth="1"/>
    <col min="2" max="10" width="14.75" style="91" customWidth="1"/>
    <col min="11" max="16384" width="12.125" style="90"/>
  </cols>
  <sheetData>
    <row r="1" customHeight="1" spans="1:1">
      <c r="A1" s="92" t="s">
        <v>1357</v>
      </c>
    </row>
    <row r="2" s="90" customFormat="1" ht="33.75" customHeight="1" spans="1:10">
      <c r="A2" s="93" t="str">
        <f>'[1]##BASEINFO'!$B$2&amp;"度"&amp;'[1]##BASEINFO'!$B$7&amp;"地方政府债务余额情况录入表"</f>
        <v>2024年度柳南区地方政府债务余额情况录入表</v>
      </c>
      <c r="B2" s="93"/>
      <c r="C2" s="93"/>
      <c r="D2" s="93"/>
      <c r="E2" s="93"/>
      <c r="F2" s="93"/>
      <c r="G2" s="93"/>
      <c r="H2" s="93"/>
      <c r="I2" s="93"/>
      <c r="J2" s="93"/>
    </row>
    <row r="3" s="90" customFormat="1" ht="17.25" customHeight="1" spans="1:10">
      <c r="A3" s="94" t="str">
        <f>"单位："&amp;'[1]##BASEINFO'!$B$19</f>
        <v>单位：万元</v>
      </c>
      <c r="B3" s="94"/>
      <c r="C3" s="94"/>
      <c r="D3" s="94"/>
      <c r="E3" s="94"/>
      <c r="F3" s="94"/>
      <c r="G3" s="94"/>
      <c r="H3" s="94"/>
      <c r="I3" s="94"/>
      <c r="J3" s="94"/>
    </row>
    <row r="4" s="90" customFormat="1" ht="17.25" customHeight="1" spans="1:10">
      <c r="A4" s="95" t="s">
        <v>51</v>
      </c>
      <c r="B4" s="95" t="s">
        <v>1358</v>
      </c>
      <c r="C4" s="95" t="s">
        <v>1359</v>
      </c>
      <c r="D4" s="95"/>
      <c r="E4" s="95"/>
      <c r="F4" s="95"/>
      <c r="G4" s="95"/>
      <c r="H4" s="95" t="s">
        <v>1360</v>
      </c>
      <c r="I4" s="95"/>
      <c r="J4" s="95"/>
    </row>
    <row r="5" s="90" customFormat="1" ht="17.25" customHeight="1" spans="1:10">
      <c r="A5" s="95"/>
      <c r="B5" s="95"/>
      <c r="C5" s="95" t="s">
        <v>1361</v>
      </c>
      <c r="D5" s="95" t="s">
        <v>1362</v>
      </c>
      <c r="E5" s="95" t="s">
        <v>1363</v>
      </c>
      <c r="F5" s="95" t="s">
        <v>1364</v>
      </c>
      <c r="G5" s="95" t="s">
        <v>1365</v>
      </c>
      <c r="H5" s="95" t="s">
        <v>1361</v>
      </c>
      <c r="I5" s="95" t="s">
        <v>1366</v>
      </c>
      <c r="J5" s="95" t="s">
        <v>1367</v>
      </c>
    </row>
    <row r="6" s="90" customFormat="1" ht="17.25" customHeight="1" spans="1:10">
      <c r="A6" s="96" t="s">
        <v>1368</v>
      </c>
      <c r="B6" s="97">
        <f>SUM(C6,H6)</f>
        <v>33249</v>
      </c>
      <c r="C6" s="97">
        <f t="shared" ref="C6:C11" si="0">SUM(D6:G6)</f>
        <v>10583</v>
      </c>
      <c r="D6" s="100">
        <v>10583</v>
      </c>
      <c r="E6" s="100"/>
      <c r="F6" s="100"/>
      <c r="G6" s="100"/>
      <c r="H6" s="97">
        <f>SUM(I6:J6)</f>
        <v>22666</v>
      </c>
      <c r="I6" s="100">
        <v>22666</v>
      </c>
      <c r="J6" s="100"/>
    </row>
    <row r="7" s="90" customFormat="1" ht="17.25" customHeight="1" spans="1:10">
      <c r="A7" s="96" t="s">
        <v>1369</v>
      </c>
      <c r="B7" s="97">
        <f t="shared" ref="B7:B11" si="1">C7+H7</f>
        <v>44900</v>
      </c>
      <c r="C7" s="103">
        <v>17700</v>
      </c>
      <c r="D7" s="102"/>
      <c r="E7" s="102"/>
      <c r="F7" s="102"/>
      <c r="G7" s="172"/>
      <c r="H7" s="103">
        <v>27200</v>
      </c>
      <c r="I7" s="102"/>
      <c r="J7" s="102"/>
    </row>
    <row r="8" s="90" customFormat="1" ht="17.25" customHeight="1" spans="1:10">
      <c r="A8" s="101" t="s">
        <v>1370</v>
      </c>
      <c r="B8" s="97">
        <f t="shared" si="1"/>
        <v>11540</v>
      </c>
      <c r="C8" s="97">
        <f t="shared" si="0"/>
        <v>7047</v>
      </c>
      <c r="D8" s="103">
        <v>4986</v>
      </c>
      <c r="E8" s="103"/>
      <c r="F8" s="173"/>
      <c r="G8" s="103">
        <v>2061</v>
      </c>
      <c r="H8" s="97">
        <f>J8+I8</f>
        <v>4493</v>
      </c>
      <c r="I8" s="103">
        <v>4493</v>
      </c>
      <c r="J8" s="103"/>
    </row>
    <row r="9" s="90" customFormat="1" ht="17.25" customHeight="1" spans="1:10">
      <c r="A9" s="96" t="s">
        <v>1371</v>
      </c>
      <c r="B9" s="97">
        <f t="shared" si="1"/>
        <v>1461</v>
      </c>
      <c r="C9" s="97">
        <f t="shared" si="0"/>
        <v>1461</v>
      </c>
      <c r="D9" s="103"/>
      <c r="E9" s="103"/>
      <c r="F9" s="103"/>
      <c r="G9" s="174">
        <v>1461</v>
      </c>
      <c r="H9" s="97">
        <f>J9+I9</f>
        <v>0</v>
      </c>
      <c r="I9" s="103"/>
      <c r="J9" s="103"/>
    </row>
    <row r="10" s="90" customFormat="1" ht="17.25" customHeight="1" spans="1:10">
      <c r="A10" s="96" t="s">
        <v>1372</v>
      </c>
      <c r="B10" s="97">
        <f t="shared" si="1"/>
        <v>-1461</v>
      </c>
      <c r="C10" s="97">
        <f t="shared" si="0"/>
        <v>-1461</v>
      </c>
      <c r="D10" s="103"/>
      <c r="E10" s="103"/>
      <c r="F10" s="103"/>
      <c r="G10" s="103">
        <v>-1461</v>
      </c>
      <c r="H10" s="97">
        <f>I10+J10</f>
        <v>0</v>
      </c>
      <c r="I10" s="103"/>
      <c r="J10" s="103"/>
    </row>
    <row r="11" s="90" customFormat="1" ht="17.25" customHeight="1" spans="1:10">
      <c r="A11" s="96" t="s">
        <v>1373</v>
      </c>
      <c r="B11" s="97">
        <f t="shared" si="1"/>
        <v>44789</v>
      </c>
      <c r="C11" s="97">
        <f t="shared" si="0"/>
        <v>17630</v>
      </c>
      <c r="D11" s="97">
        <f t="shared" ref="D11:G11" si="2">D6+D8-D9-D10</f>
        <v>15569</v>
      </c>
      <c r="E11" s="97">
        <f t="shared" si="2"/>
        <v>0</v>
      </c>
      <c r="F11" s="97">
        <f t="shared" si="2"/>
        <v>0</v>
      </c>
      <c r="G11" s="97">
        <f t="shared" si="2"/>
        <v>2061</v>
      </c>
      <c r="H11" s="97">
        <f>SUM(I11:J11)</f>
        <v>27159</v>
      </c>
      <c r="I11" s="97">
        <f>I6+I8-I9-I10</f>
        <v>27159</v>
      </c>
      <c r="J11" s="97">
        <f>J6+J8-J9-J10</f>
        <v>0</v>
      </c>
    </row>
    <row r="12" ht="15.75" customHeight="1"/>
    <row r="13" ht="15.75" customHeight="1"/>
    <row r="14" ht="15.75" customHeight="1"/>
    <row r="15" ht="15.75" customHeight="1"/>
    <row r="16" ht="15.75" customHeight="1"/>
    <row r="17" ht="15.75" customHeight="1"/>
    <row r="18" ht="15.75" customHeight="1"/>
    <row r="19" ht="15.75" customHeight="1"/>
    <row r="20" ht="15.75" customHeight="1"/>
  </sheetData>
  <mergeCells count="6">
    <mergeCell ref="A2:J2"/>
    <mergeCell ref="A3:J3"/>
    <mergeCell ref="C4:G4"/>
    <mergeCell ref="H4:J4"/>
    <mergeCell ref="A4:A5"/>
    <mergeCell ref="B4:B5"/>
  </mergeCells>
  <dataValidations count="1">
    <dataValidation type="decimal" operator="between" allowBlank="1" showInputMessage="1" showErrorMessage="1" sqref="D6:G6 I6:J6 H6:H11 D8:G11 B6:C11 I8:J11">
      <formula1>-99999999999999</formula1>
      <formula2>99999999999999</formula2>
    </dataValidation>
  </dataValidations>
  <printOptions horizontalCentered="1"/>
  <pageMargins left="0.751388888888889" right="0.751388888888889" top="0.60625" bottom="0.60625" header="0.511805555555556" footer="0.511805555555556"/>
  <pageSetup paperSize="9" scale="79" firstPageNumber="119" fitToHeight="0" orientation="landscape" useFirstPageNumber="1" horizontalDpi="600"/>
  <headerFooter>
    <oddFooter>&amp;R-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8"/>
  <sheetViews>
    <sheetView workbookViewId="0">
      <pane xSplit="2" ySplit="6" topLeftCell="C62" activePane="bottomRight" state="frozen"/>
      <selection/>
      <selection pane="topRight"/>
      <selection pane="bottomLeft"/>
      <selection pane="bottomRight" activeCell="G79" sqref="G79"/>
    </sheetView>
  </sheetViews>
  <sheetFormatPr defaultColWidth="9" defaultRowHeight="14.25"/>
  <cols>
    <col min="1" max="2" width="9" style="281" hidden="1" customWidth="1"/>
    <col min="3" max="3" width="47.5" style="281" customWidth="1"/>
    <col min="4" max="4" width="17.9" style="284" customWidth="1"/>
    <col min="5" max="5" width="16.5" style="285" customWidth="1"/>
    <col min="6" max="6" width="18.05" style="285" customWidth="1"/>
    <col min="7" max="7" width="15.625" style="285" customWidth="1"/>
    <col min="8" max="8" width="11" style="282" customWidth="1"/>
    <col min="9" max="9" width="17.125" style="281" customWidth="1"/>
    <col min="10" max="10" width="11.7583333333333" style="281" customWidth="1"/>
    <col min="11" max="16384" width="9" style="281"/>
  </cols>
  <sheetData>
    <row r="1" s="281" customFormat="1" spans="3:8">
      <c r="C1" s="281" t="s">
        <v>1374</v>
      </c>
      <c r="D1" s="284"/>
      <c r="E1" s="285"/>
      <c r="F1" s="285"/>
      <c r="G1" s="285"/>
      <c r="H1" s="282"/>
    </row>
    <row r="2" s="281" customFormat="1" ht="20.1" customHeight="1" spans="3:10">
      <c r="C2" s="59" t="s">
        <v>1375</v>
      </c>
      <c r="D2" s="286"/>
      <c r="E2" s="187"/>
      <c r="F2" s="187"/>
      <c r="G2" s="187"/>
      <c r="H2" s="16"/>
      <c r="I2" s="59"/>
      <c r="J2" s="59"/>
    </row>
    <row r="3" s="281" customFormat="1" ht="15.6" customHeight="1" spans="3:10">
      <c r="C3" s="287"/>
      <c r="D3" s="288"/>
      <c r="E3" s="289"/>
      <c r="F3" s="289"/>
      <c r="G3" s="290"/>
      <c r="H3" s="291"/>
      <c r="I3" s="312"/>
      <c r="J3" s="237" t="s">
        <v>1376</v>
      </c>
    </row>
    <row r="4" s="282" customFormat="1" ht="15.6" customHeight="1" spans="2:10">
      <c r="B4" s="292"/>
      <c r="C4" s="293" t="s">
        <v>51</v>
      </c>
      <c r="D4" s="294" t="s">
        <v>1377</v>
      </c>
      <c r="E4" s="294" t="s">
        <v>6</v>
      </c>
      <c r="F4" s="294"/>
      <c r="G4" s="294"/>
      <c r="H4" s="293"/>
      <c r="I4" s="293"/>
      <c r="J4" s="293"/>
    </row>
    <row r="5" s="282" customFormat="1" ht="20.1" customHeight="1" spans="2:10">
      <c r="B5" s="292"/>
      <c r="C5" s="293"/>
      <c r="D5" s="295"/>
      <c r="E5" s="294" t="s">
        <v>1378</v>
      </c>
      <c r="F5" s="296" t="s">
        <v>9</v>
      </c>
      <c r="G5" s="294" t="s">
        <v>7</v>
      </c>
      <c r="H5" s="293" t="s">
        <v>10</v>
      </c>
      <c r="I5" s="293" t="s">
        <v>53</v>
      </c>
      <c r="J5" s="293"/>
    </row>
    <row r="6" s="282" customFormat="1" ht="15.6" customHeight="1" spans="2:10">
      <c r="B6" s="292"/>
      <c r="C6" s="293"/>
      <c r="D6" s="295"/>
      <c r="E6" s="294"/>
      <c r="F6" s="296"/>
      <c r="G6" s="294"/>
      <c r="H6" s="293"/>
      <c r="I6" s="293" t="s">
        <v>12</v>
      </c>
      <c r="J6" s="293" t="s">
        <v>13</v>
      </c>
    </row>
    <row r="7" s="283" customFormat="1" ht="21" customHeight="1" spans="1:10">
      <c r="A7" s="297">
        <f t="shared" ref="A7:A11" si="0">LEN(B7)</f>
        <v>0</v>
      </c>
      <c r="B7" s="298"/>
      <c r="C7" s="299" t="s">
        <v>1379</v>
      </c>
      <c r="D7" s="300">
        <v>7700385</v>
      </c>
      <c r="E7" s="300">
        <v>6880344</v>
      </c>
      <c r="F7" s="300">
        <v>6880000</v>
      </c>
      <c r="G7" s="300">
        <v>6880344</v>
      </c>
      <c r="H7" s="301">
        <f>G7/F7</f>
        <v>1.00005</v>
      </c>
      <c r="I7" s="300">
        <f>G7-D7</f>
        <v>-820041</v>
      </c>
      <c r="J7" s="301">
        <f>I7/D7</f>
        <v>-0.106493506493506</v>
      </c>
    </row>
    <row r="8" s="283" customFormat="1" ht="21" customHeight="1" spans="1:10">
      <c r="A8" s="297">
        <f t="shared" si="0"/>
        <v>7</v>
      </c>
      <c r="B8" s="298" t="s">
        <v>1380</v>
      </c>
      <c r="C8" s="298" t="s">
        <v>1381</v>
      </c>
      <c r="D8" s="302"/>
      <c r="E8" s="303"/>
      <c r="F8" s="303"/>
      <c r="G8" s="304"/>
      <c r="H8" s="305"/>
      <c r="I8" s="303"/>
      <c r="J8" s="305"/>
    </row>
    <row r="9" s="283" customFormat="1" ht="21" customHeight="1" spans="1:10">
      <c r="A9" s="297">
        <f t="shared" si="0"/>
        <v>7</v>
      </c>
      <c r="B9" s="298" t="s">
        <v>1382</v>
      </c>
      <c r="C9" s="298" t="s">
        <v>1383</v>
      </c>
      <c r="D9" s="302"/>
      <c r="E9" s="303"/>
      <c r="F9" s="303"/>
      <c r="G9" s="304"/>
      <c r="H9" s="305"/>
      <c r="I9" s="303"/>
      <c r="J9" s="305"/>
    </row>
    <row r="10" s="283" customFormat="1" ht="21" customHeight="1" spans="1:10">
      <c r="A10" s="297">
        <f t="shared" si="0"/>
        <v>7</v>
      </c>
      <c r="B10" s="298" t="s">
        <v>1384</v>
      </c>
      <c r="C10" s="298" t="s">
        <v>1385</v>
      </c>
      <c r="D10" s="302"/>
      <c r="E10" s="303"/>
      <c r="F10" s="303"/>
      <c r="G10" s="304"/>
      <c r="H10" s="305"/>
      <c r="I10" s="303"/>
      <c r="J10" s="305"/>
    </row>
    <row r="11" s="283" customFormat="1" ht="21" customHeight="1" spans="1:10">
      <c r="A11" s="297">
        <f t="shared" si="0"/>
        <v>7</v>
      </c>
      <c r="B11" s="298" t="s">
        <v>1386</v>
      </c>
      <c r="C11" s="298" t="s">
        <v>1387</v>
      </c>
      <c r="D11" s="302"/>
      <c r="E11" s="303"/>
      <c r="F11" s="303"/>
      <c r="G11" s="304"/>
      <c r="H11" s="305"/>
      <c r="I11" s="303"/>
      <c r="J11" s="305"/>
    </row>
    <row r="12" s="283" customFormat="1" ht="21" customHeight="1" spans="1:10">
      <c r="A12" s="297"/>
      <c r="B12" s="306">
        <v>1030115</v>
      </c>
      <c r="C12" s="298" t="s">
        <v>1388</v>
      </c>
      <c r="D12" s="302"/>
      <c r="E12" s="303"/>
      <c r="F12" s="303"/>
      <c r="G12" s="304"/>
      <c r="H12" s="305"/>
      <c r="I12" s="303"/>
      <c r="J12" s="305"/>
    </row>
    <row r="13" s="283" customFormat="1" ht="21" customHeight="1" spans="1:10">
      <c r="A13" s="297">
        <f t="shared" ref="A13:A76" si="1">LEN(B13)</f>
        <v>7</v>
      </c>
      <c r="B13" s="298" t="s">
        <v>1389</v>
      </c>
      <c r="C13" s="298" t="s">
        <v>1390</v>
      </c>
      <c r="D13" s="302"/>
      <c r="E13" s="303"/>
      <c r="F13" s="303"/>
      <c r="G13" s="304"/>
      <c r="H13" s="305"/>
      <c r="I13" s="303"/>
      <c r="J13" s="305"/>
    </row>
    <row r="14" s="283" customFormat="1" ht="21" customHeight="1" spans="1:10">
      <c r="A14" s="297">
        <f t="shared" si="1"/>
        <v>7</v>
      </c>
      <c r="B14" s="298" t="s">
        <v>1391</v>
      </c>
      <c r="C14" s="298" t="s">
        <v>1392</v>
      </c>
      <c r="D14" s="302"/>
      <c r="E14" s="303" t="s">
        <v>240</v>
      </c>
      <c r="F14" s="303" t="s">
        <v>240</v>
      </c>
      <c r="G14" s="304"/>
      <c r="H14" s="305"/>
      <c r="I14" s="303"/>
      <c r="J14" s="305"/>
    </row>
    <row r="15" s="283" customFormat="1" ht="21" customHeight="1" spans="1:10">
      <c r="A15" s="297">
        <f t="shared" si="1"/>
        <v>7</v>
      </c>
      <c r="B15" s="298" t="s">
        <v>1393</v>
      </c>
      <c r="C15" s="298" t="s">
        <v>1394</v>
      </c>
      <c r="D15" s="302"/>
      <c r="E15" s="303" t="s">
        <v>240</v>
      </c>
      <c r="F15" s="303" t="s">
        <v>240</v>
      </c>
      <c r="G15" s="304"/>
      <c r="H15" s="305"/>
      <c r="I15" s="303"/>
      <c r="J15" s="305"/>
    </row>
    <row r="16" s="283" customFormat="1" ht="21" customHeight="1" spans="1:10">
      <c r="A16" s="297">
        <f t="shared" si="1"/>
        <v>7</v>
      </c>
      <c r="B16" s="298" t="s">
        <v>1395</v>
      </c>
      <c r="C16" s="298" t="s">
        <v>1396</v>
      </c>
      <c r="D16" s="302"/>
      <c r="E16" s="303" t="s">
        <v>240</v>
      </c>
      <c r="F16" s="303" t="s">
        <v>240</v>
      </c>
      <c r="G16" s="304"/>
      <c r="H16" s="305"/>
      <c r="I16" s="303"/>
      <c r="J16" s="305"/>
    </row>
    <row r="17" s="283" customFormat="1" ht="21" customHeight="1" spans="1:10">
      <c r="A17" s="297">
        <f t="shared" si="1"/>
        <v>7</v>
      </c>
      <c r="B17" s="298" t="s">
        <v>1397</v>
      </c>
      <c r="C17" s="298" t="s">
        <v>1398</v>
      </c>
      <c r="D17" s="302"/>
      <c r="E17" s="303" t="s">
        <v>240</v>
      </c>
      <c r="F17" s="303" t="s">
        <v>240</v>
      </c>
      <c r="G17" s="304"/>
      <c r="H17" s="305"/>
      <c r="I17" s="303"/>
      <c r="J17" s="305"/>
    </row>
    <row r="18" s="283" customFormat="1" ht="21" customHeight="1" spans="1:10">
      <c r="A18" s="297">
        <f t="shared" si="1"/>
        <v>7</v>
      </c>
      <c r="B18" s="298" t="s">
        <v>1399</v>
      </c>
      <c r="C18" s="298" t="s">
        <v>1400</v>
      </c>
      <c r="D18" s="302"/>
      <c r="E18" s="303" t="s">
        <v>240</v>
      </c>
      <c r="F18" s="303" t="s">
        <v>240</v>
      </c>
      <c r="G18" s="304"/>
      <c r="H18" s="305"/>
      <c r="I18" s="303"/>
      <c r="J18" s="305"/>
    </row>
    <row r="19" s="283" customFormat="1" ht="21" customHeight="1" spans="1:10">
      <c r="A19" s="297">
        <f t="shared" si="1"/>
        <v>7</v>
      </c>
      <c r="B19" s="298" t="s">
        <v>1401</v>
      </c>
      <c r="C19" s="298" t="s">
        <v>1402</v>
      </c>
      <c r="D19" s="302"/>
      <c r="E19" s="303" t="s">
        <v>240</v>
      </c>
      <c r="F19" s="303" t="s">
        <v>240</v>
      </c>
      <c r="G19" s="304"/>
      <c r="H19" s="305"/>
      <c r="I19" s="303"/>
      <c r="J19" s="305"/>
    </row>
    <row r="20" s="283" customFormat="1" ht="21" customHeight="1" spans="1:10">
      <c r="A20" s="297">
        <f t="shared" si="1"/>
        <v>7</v>
      </c>
      <c r="B20" s="298" t="s">
        <v>1403</v>
      </c>
      <c r="C20" s="298" t="s">
        <v>1404</v>
      </c>
      <c r="D20" s="302"/>
      <c r="E20" s="303" t="s">
        <v>240</v>
      </c>
      <c r="F20" s="303" t="s">
        <v>240</v>
      </c>
      <c r="G20" s="304"/>
      <c r="H20" s="305"/>
      <c r="I20" s="303"/>
      <c r="J20" s="305"/>
    </row>
    <row r="21" s="283" customFormat="1" ht="21" customHeight="1" spans="1:10">
      <c r="A21" s="297">
        <f t="shared" si="1"/>
        <v>7</v>
      </c>
      <c r="B21" s="298" t="s">
        <v>1405</v>
      </c>
      <c r="C21" s="298" t="s">
        <v>1406</v>
      </c>
      <c r="D21" s="302"/>
      <c r="E21" s="303" t="s">
        <v>240</v>
      </c>
      <c r="F21" s="303" t="s">
        <v>240</v>
      </c>
      <c r="G21" s="304"/>
      <c r="H21" s="305"/>
      <c r="I21" s="303"/>
      <c r="J21" s="305"/>
    </row>
    <row r="22" s="283" customFormat="1" ht="21" customHeight="1" spans="1:10">
      <c r="A22" s="297">
        <f t="shared" si="1"/>
        <v>7</v>
      </c>
      <c r="B22" s="298" t="s">
        <v>1407</v>
      </c>
      <c r="C22" s="298" t="s">
        <v>1408</v>
      </c>
      <c r="D22" s="302"/>
      <c r="E22" s="303" t="s">
        <v>240</v>
      </c>
      <c r="F22" s="303" t="s">
        <v>240</v>
      </c>
      <c r="G22" s="304"/>
      <c r="H22" s="305"/>
      <c r="I22" s="303"/>
      <c r="J22" s="305"/>
    </row>
    <row r="23" s="283" customFormat="1" ht="21" customHeight="1" spans="1:10">
      <c r="A23" s="297">
        <f t="shared" si="1"/>
        <v>7</v>
      </c>
      <c r="B23" s="298" t="s">
        <v>1409</v>
      </c>
      <c r="C23" s="298" t="s">
        <v>1410</v>
      </c>
      <c r="D23" s="302"/>
      <c r="E23" s="303" t="s">
        <v>240</v>
      </c>
      <c r="F23" s="303" t="s">
        <v>240</v>
      </c>
      <c r="G23" s="304"/>
      <c r="H23" s="305"/>
      <c r="I23" s="303"/>
      <c r="J23" s="305"/>
    </row>
    <row r="24" s="283" customFormat="1" ht="21" customHeight="1" spans="1:10">
      <c r="A24" s="297">
        <f t="shared" si="1"/>
        <v>7</v>
      </c>
      <c r="B24" s="298" t="s">
        <v>1411</v>
      </c>
      <c r="C24" s="298" t="s">
        <v>1412</v>
      </c>
      <c r="D24" s="302"/>
      <c r="E24" s="303" t="s">
        <v>240</v>
      </c>
      <c r="F24" s="303" t="s">
        <v>240</v>
      </c>
      <c r="G24" s="304"/>
      <c r="H24" s="305"/>
      <c r="I24" s="303"/>
      <c r="J24" s="305"/>
    </row>
    <row r="25" s="283" customFormat="1" ht="21" customHeight="1" spans="1:10">
      <c r="A25" s="297">
        <f t="shared" si="1"/>
        <v>7</v>
      </c>
      <c r="B25" s="298" t="s">
        <v>1413</v>
      </c>
      <c r="C25" s="298" t="s">
        <v>1414</v>
      </c>
      <c r="D25" s="302"/>
      <c r="E25" s="303" t="s">
        <v>240</v>
      </c>
      <c r="F25" s="303" t="s">
        <v>240</v>
      </c>
      <c r="G25" s="307"/>
      <c r="H25" s="305"/>
      <c r="I25" s="303"/>
      <c r="J25" s="305"/>
    </row>
    <row r="26" s="283" customFormat="1" ht="21" customHeight="1" spans="1:10">
      <c r="A26" s="297">
        <f t="shared" si="1"/>
        <v>7</v>
      </c>
      <c r="B26" s="298" t="s">
        <v>1415</v>
      </c>
      <c r="C26" s="298" t="s">
        <v>1416</v>
      </c>
      <c r="D26" s="302"/>
      <c r="E26" s="303" t="s">
        <v>240</v>
      </c>
      <c r="F26" s="303" t="s">
        <v>240</v>
      </c>
      <c r="G26" s="304"/>
      <c r="H26" s="305"/>
      <c r="I26" s="303"/>
      <c r="J26" s="305"/>
    </row>
    <row r="27" s="283" customFormat="1" ht="21" customHeight="1" spans="1:10">
      <c r="A27" s="297">
        <f t="shared" si="1"/>
        <v>7</v>
      </c>
      <c r="B27" s="298" t="s">
        <v>1417</v>
      </c>
      <c r="C27" s="298" t="s">
        <v>1418</v>
      </c>
      <c r="D27" s="302"/>
      <c r="E27" s="303" t="s">
        <v>240</v>
      </c>
      <c r="F27" s="303" t="s">
        <v>240</v>
      </c>
      <c r="G27" s="304"/>
      <c r="H27" s="305"/>
      <c r="I27" s="303"/>
      <c r="J27" s="305"/>
    </row>
    <row r="28" s="283" customFormat="1" ht="21" customHeight="1" spans="1:10">
      <c r="A28" s="297">
        <f t="shared" si="1"/>
        <v>7</v>
      </c>
      <c r="B28" s="298" t="s">
        <v>1419</v>
      </c>
      <c r="C28" s="298" t="s">
        <v>1420</v>
      </c>
      <c r="D28" s="302"/>
      <c r="E28" s="303" t="s">
        <v>240</v>
      </c>
      <c r="F28" s="303" t="s">
        <v>240</v>
      </c>
      <c r="G28" s="308"/>
      <c r="H28" s="305"/>
      <c r="I28" s="303"/>
      <c r="J28" s="305"/>
    </row>
    <row r="29" s="283" customFormat="1" ht="21" customHeight="1" spans="1:10">
      <c r="A29" s="297">
        <f t="shared" si="1"/>
        <v>7</v>
      </c>
      <c r="B29" s="298" t="s">
        <v>1421</v>
      </c>
      <c r="C29" s="298" t="s">
        <v>1422</v>
      </c>
      <c r="D29" s="302"/>
      <c r="E29" s="303" t="s">
        <v>240</v>
      </c>
      <c r="F29" s="303" t="s">
        <v>240</v>
      </c>
      <c r="G29" s="308"/>
      <c r="H29" s="305"/>
      <c r="I29" s="303"/>
      <c r="J29" s="305"/>
    </row>
    <row r="30" s="283" customFormat="1" ht="21" customHeight="1" spans="1:10">
      <c r="A30" s="297">
        <f t="shared" si="1"/>
        <v>7</v>
      </c>
      <c r="B30" s="298" t="s">
        <v>1423</v>
      </c>
      <c r="C30" s="298" t="s">
        <v>1424</v>
      </c>
      <c r="D30" s="302"/>
      <c r="E30" s="303" t="s">
        <v>240</v>
      </c>
      <c r="F30" s="303" t="s">
        <v>240</v>
      </c>
      <c r="G30" s="308"/>
      <c r="H30" s="305"/>
      <c r="I30" s="303"/>
      <c r="J30" s="305"/>
    </row>
    <row r="31" s="283" customFormat="1" ht="21" customHeight="1" spans="1:10">
      <c r="A31" s="297">
        <f t="shared" si="1"/>
        <v>7</v>
      </c>
      <c r="B31" s="298" t="s">
        <v>1425</v>
      </c>
      <c r="C31" s="298" t="s">
        <v>1426</v>
      </c>
      <c r="D31" s="302"/>
      <c r="E31" s="303" t="s">
        <v>240</v>
      </c>
      <c r="F31" s="303" t="s">
        <v>240</v>
      </c>
      <c r="G31" s="308"/>
      <c r="H31" s="305"/>
      <c r="I31" s="303"/>
      <c r="J31" s="305"/>
    </row>
    <row r="32" s="283" customFormat="1" ht="21" customHeight="1" spans="1:10">
      <c r="A32" s="297">
        <f t="shared" si="1"/>
        <v>7</v>
      </c>
      <c r="B32" s="298" t="s">
        <v>1427</v>
      </c>
      <c r="C32" s="298" t="s">
        <v>1428</v>
      </c>
      <c r="D32" s="302"/>
      <c r="E32" s="303" t="s">
        <v>240</v>
      </c>
      <c r="F32" s="303" t="s">
        <v>240</v>
      </c>
      <c r="G32" s="309"/>
      <c r="H32" s="305"/>
      <c r="I32" s="303"/>
      <c r="J32" s="305"/>
    </row>
    <row r="33" s="283" customFormat="1" ht="21" customHeight="1" spans="1:10">
      <c r="A33" s="297">
        <f t="shared" si="1"/>
        <v>7</v>
      </c>
      <c r="B33" s="298" t="s">
        <v>1429</v>
      </c>
      <c r="C33" s="298" t="s">
        <v>1430</v>
      </c>
      <c r="D33" s="302"/>
      <c r="E33" s="303" t="s">
        <v>240</v>
      </c>
      <c r="F33" s="303" t="s">
        <v>240</v>
      </c>
      <c r="G33" s="309"/>
      <c r="H33" s="305"/>
      <c r="I33" s="303"/>
      <c r="J33" s="305"/>
    </row>
    <row r="34" s="283" customFormat="1" ht="21" customHeight="1" spans="1:10">
      <c r="A34" s="297">
        <f t="shared" si="1"/>
        <v>7</v>
      </c>
      <c r="B34" s="298" t="s">
        <v>1431</v>
      </c>
      <c r="C34" s="298" t="s">
        <v>1432</v>
      </c>
      <c r="D34" s="302"/>
      <c r="E34" s="303" t="s">
        <v>240</v>
      </c>
      <c r="F34" s="303" t="s">
        <v>240</v>
      </c>
      <c r="G34" s="309"/>
      <c r="H34" s="305"/>
      <c r="I34" s="303"/>
      <c r="J34" s="305"/>
    </row>
    <row r="35" s="283" customFormat="1" ht="21" customHeight="1" spans="1:10">
      <c r="A35" s="297">
        <f t="shared" si="1"/>
        <v>5</v>
      </c>
      <c r="B35" s="298" t="s">
        <v>1433</v>
      </c>
      <c r="C35" s="298" t="s">
        <v>1434</v>
      </c>
      <c r="D35" s="303">
        <v>7700385</v>
      </c>
      <c r="E35" s="303">
        <v>6880344</v>
      </c>
      <c r="F35" s="303">
        <v>6880000</v>
      </c>
      <c r="G35" s="303">
        <v>6880344</v>
      </c>
      <c r="H35" s="305">
        <f>G35/F35</f>
        <v>1.00005</v>
      </c>
      <c r="I35" s="303">
        <f>G35-D35</f>
        <v>-820041</v>
      </c>
      <c r="J35" s="305">
        <f>I35/D35</f>
        <v>-0.106493506493506</v>
      </c>
    </row>
    <row r="36" s="283" customFormat="1" ht="21" customHeight="1" spans="1:10">
      <c r="A36" s="297">
        <f t="shared" si="1"/>
        <v>7</v>
      </c>
      <c r="B36" s="298" t="s">
        <v>1435</v>
      </c>
      <c r="C36" s="298" t="s">
        <v>1436</v>
      </c>
      <c r="D36" s="302"/>
      <c r="E36" s="303"/>
      <c r="F36" s="303"/>
      <c r="G36" s="308"/>
      <c r="H36" s="305"/>
      <c r="I36" s="303"/>
      <c r="J36" s="305"/>
    </row>
    <row r="37" s="283" customFormat="1" ht="21" customHeight="1" spans="1:10">
      <c r="A37" s="297">
        <f t="shared" si="1"/>
        <v>7</v>
      </c>
      <c r="B37" s="298" t="s">
        <v>1437</v>
      </c>
      <c r="C37" s="298" t="s">
        <v>1438</v>
      </c>
      <c r="D37" s="302"/>
      <c r="E37" s="303"/>
      <c r="F37" s="303"/>
      <c r="G37" s="308"/>
      <c r="H37" s="305"/>
      <c r="I37" s="303"/>
      <c r="J37" s="305"/>
    </row>
    <row r="38" s="283" customFormat="1" ht="21" customHeight="1" spans="1:10">
      <c r="A38" s="297">
        <f t="shared" si="1"/>
        <v>7</v>
      </c>
      <c r="B38" s="298" t="s">
        <v>1439</v>
      </c>
      <c r="C38" s="298" t="s">
        <v>1440</v>
      </c>
      <c r="D38" s="302"/>
      <c r="E38" s="303"/>
      <c r="F38" s="303"/>
      <c r="G38" s="308"/>
      <c r="H38" s="305"/>
      <c r="I38" s="303"/>
      <c r="J38" s="305"/>
    </row>
    <row r="39" s="283" customFormat="1" ht="21" customHeight="1" spans="1:10">
      <c r="A39" s="297">
        <f t="shared" si="1"/>
        <v>9</v>
      </c>
      <c r="B39" s="298" t="s">
        <v>1441</v>
      </c>
      <c r="C39" s="298" t="s">
        <v>1442</v>
      </c>
      <c r="D39" s="302"/>
      <c r="E39" s="303"/>
      <c r="F39" s="303"/>
      <c r="G39" s="308"/>
      <c r="H39" s="305"/>
      <c r="I39" s="303"/>
      <c r="J39" s="305"/>
    </row>
    <row r="40" s="283" customFormat="1" ht="21" customHeight="1" spans="1:10">
      <c r="A40" s="297">
        <f t="shared" si="1"/>
        <v>9</v>
      </c>
      <c r="B40" s="298" t="s">
        <v>1443</v>
      </c>
      <c r="C40" s="298" t="s">
        <v>1444</v>
      </c>
      <c r="D40" s="302"/>
      <c r="E40" s="303"/>
      <c r="F40" s="303"/>
      <c r="G40" s="308"/>
      <c r="H40" s="305"/>
      <c r="I40" s="303"/>
      <c r="J40" s="305"/>
    </row>
    <row r="41" s="283" customFormat="1" ht="21" customHeight="1" spans="1:10">
      <c r="A41" s="297">
        <f t="shared" si="1"/>
        <v>9</v>
      </c>
      <c r="B41" s="298" t="s">
        <v>1445</v>
      </c>
      <c r="C41" s="298" t="s">
        <v>1446</v>
      </c>
      <c r="D41" s="302"/>
      <c r="E41" s="303"/>
      <c r="F41" s="303"/>
      <c r="G41" s="308"/>
      <c r="H41" s="305"/>
      <c r="I41" s="303"/>
      <c r="J41" s="305"/>
    </row>
    <row r="42" s="283" customFormat="1" ht="21" customHeight="1" spans="1:10">
      <c r="A42" s="297">
        <f t="shared" si="1"/>
        <v>7</v>
      </c>
      <c r="B42" s="298" t="s">
        <v>1447</v>
      </c>
      <c r="C42" s="298" t="s">
        <v>1448</v>
      </c>
      <c r="D42" s="302"/>
      <c r="E42" s="303"/>
      <c r="F42" s="303"/>
      <c r="G42" s="308"/>
      <c r="H42" s="305"/>
      <c r="I42" s="303"/>
      <c r="J42" s="305"/>
    </row>
    <row r="43" s="283" customFormat="1" ht="21" customHeight="1" spans="1:10">
      <c r="A43" s="297">
        <f t="shared" si="1"/>
        <v>7</v>
      </c>
      <c r="B43" s="298" t="s">
        <v>1449</v>
      </c>
      <c r="C43" s="298" t="s">
        <v>1450</v>
      </c>
      <c r="D43" s="302"/>
      <c r="E43" s="303"/>
      <c r="F43" s="303"/>
      <c r="G43" s="308"/>
      <c r="H43" s="305"/>
      <c r="I43" s="303"/>
      <c r="J43" s="305"/>
    </row>
    <row r="44" s="283" customFormat="1" ht="21" customHeight="1" spans="1:10">
      <c r="A44" s="297">
        <f t="shared" si="1"/>
        <v>7</v>
      </c>
      <c r="B44" s="298" t="s">
        <v>1451</v>
      </c>
      <c r="C44" s="298" t="s">
        <v>1452</v>
      </c>
      <c r="D44" s="302"/>
      <c r="E44" s="303"/>
      <c r="F44" s="303"/>
      <c r="G44" s="308"/>
      <c r="H44" s="305"/>
      <c r="I44" s="303"/>
      <c r="J44" s="305"/>
    </row>
    <row r="45" s="283" customFormat="1" ht="21" customHeight="1" spans="1:10">
      <c r="A45" s="297">
        <f t="shared" si="1"/>
        <v>7</v>
      </c>
      <c r="B45" s="298" t="s">
        <v>1453</v>
      </c>
      <c r="C45" s="298" t="s">
        <v>1454</v>
      </c>
      <c r="D45" s="302"/>
      <c r="E45" s="303"/>
      <c r="F45" s="303"/>
      <c r="G45" s="308"/>
      <c r="H45" s="305"/>
      <c r="I45" s="303"/>
      <c r="J45" s="305"/>
    </row>
    <row r="46" s="283" customFormat="1" ht="21" customHeight="1" spans="1:10">
      <c r="A46" s="297">
        <f t="shared" si="1"/>
        <v>7</v>
      </c>
      <c r="B46" s="298" t="s">
        <v>1455</v>
      </c>
      <c r="C46" s="298" t="s">
        <v>1456</v>
      </c>
      <c r="D46" s="302"/>
      <c r="E46" s="303"/>
      <c r="F46" s="303"/>
      <c r="G46" s="308"/>
      <c r="H46" s="305"/>
      <c r="I46" s="303"/>
      <c r="J46" s="305"/>
    </row>
    <row r="47" s="283" customFormat="1" ht="21" customHeight="1" spans="1:10">
      <c r="A47" s="297">
        <f t="shared" si="1"/>
        <v>7</v>
      </c>
      <c r="B47" s="298" t="s">
        <v>1457</v>
      </c>
      <c r="C47" s="298" t="s">
        <v>1458</v>
      </c>
      <c r="D47" s="302"/>
      <c r="E47" s="303"/>
      <c r="F47" s="303"/>
      <c r="G47" s="303"/>
      <c r="H47" s="305"/>
      <c r="I47" s="303"/>
      <c r="J47" s="305"/>
    </row>
    <row r="48" s="283" customFormat="1" ht="21" customHeight="1" spans="1:10">
      <c r="A48" s="297">
        <f t="shared" si="1"/>
        <v>9</v>
      </c>
      <c r="B48" s="298" t="s">
        <v>1459</v>
      </c>
      <c r="C48" s="298" t="s">
        <v>1460</v>
      </c>
      <c r="D48" s="302"/>
      <c r="E48" s="303"/>
      <c r="F48" s="303"/>
      <c r="G48" s="303"/>
      <c r="H48" s="305"/>
      <c r="I48" s="303"/>
      <c r="J48" s="305"/>
    </row>
    <row r="49" s="283" customFormat="1" ht="21" customHeight="1" spans="1:10">
      <c r="A49" s="297">
        <f t="shared" si="1"/>
        <v>9</v>
      </c>
      <c r="B49" s="298" t="s">
        <v>1461</v>
      </c>
      <c r="C49" s="298" t="s">
        <v>1462</v>
      </c>
      <c r="D49" s="302"/>
      <c r="E49" s="303"/>
      <c r="F49" s="303"/>
      <c r="G49" s="303"/>
      <c r="H49" s="305"/>
      <c r="I49" s="303"/>
      <c r="J49" s="305"/>
    </row>
    <row r="50" s="283" customFormat="1" ht="21" customHeight="1" spans="1:10">
      <c r="A50" s="297">
        <f t="shared" si="1"/>
        <v>7</v>
      </c>
      <c r="B50" s="298" t="s">
        <v>1463</v>
      </c>
      <c r="C50" s="298" t="s">
        <v>1464</v>
      </c>
      <c r="D50" s="302"/>
      <c r="E50" s="303"/>
      <c r="F50" s="303"/>
      <c r="G50" s="303"/>
      <c r="H50" s="305"/>
      <c r="I50" s="303"/>
      <c r="J50" s="305"/>
    </row>
    <row r="51" s="283" customFormat="1" ht="21" customHeight="1" spans="1:10">
      <c r="A51" s="297">
        <f t="shared" si="1"/>
        <v>7</v>
      </c>
      <c r="B51" s="298" t="s">
        <v>1465</v>
      </c>
      <c r="C51" s="298" t="s">
        <v>1466</v>
      </c>
      <c r="D51" s="303">
        <v>7700385</v>
      </c>
      <c r="E51" s="303">
        <v>6880344</v>
      </c>
      <c r="F51" s="303">
        <v>6880000</v>
      </c>
      <c r="G51" s="303">
        <v>6880344</v>
      </c>
      <c r="H51" s="305">
        <f t="shared" ref="H51:H56" si="2">G51/F51</f>
        <v>1.00005</v>
      </c>
      <c r="I51" s="303">
        <f>G51-D51</f>
        <v>-820041</v>
      </c>
      <c r="J51" s="305">
        <f t="shared" ref="J51:J56" si="3">I51/D51</f>
        <v>-0.106493506493506</v>
      </c>
    </row>
    <row r="52" s="283" customFormat="1" ht="21" customHeight="1" spans="1:10">
      <c r="A52" s="297">
        <f t="shared" si="1"/>
        <v>9</v>
      </c>
      <c r="B52" s="298" t="s">
        <v>1467</v>
      </c>
      <c r="C52" s="298" t="s">
        <v>1468</v>
      </c>
      <c r="D52" s="303">
        <v>7700385</v>
      </c>
      <c r="E52" s="303">
        <v>6880344</v>
      </c>
      <c r="F52" s="303">
        <v>6880000</v>
      </c>
      <c r="G52" s="303">
        <v>6880344</v>
      </c>
      <c r="H52" s="305">
        <f t="shared" si="2"/>
        <v>1.00005</v>
      </c>
      <c r="I52" s="303">
        <f>G52-D52</f>
        <v>-820041</v>
      </c>
      <c r="J52" s="305">
        <f t="shared" si="3"/>
        <v>-0.106493506493506</v>
      </c>
    </row>
    <row r="53" s="283" customFormat="1" ht="21" customHeight="1" spans="1:10">
      <c r="A53" s="297">
        <f t="shared" si="1"/>
        <v>9</v>
      </c>
      <c r="B53" s="298" t="s">
        <v>1469</v>
      </c>
      <c r="C53" s="298" t="s">
        <v>1470</v>
      </c>
      <c r="D53" s="302"/>
      <c r="E53" s="303"/>
      <c r="F53" s="303"/>
      <c r="G53" s="303"/>
      <c r="H53" s="305"/>
      <c r="I53" s="303"/>
      <c r="J53" s="305"/>
    </row>
    <row r="54" s="283" customFormat="1" ht="21" customHeight="1" spans="1:10">
      <c r="A54" s="297">
        <f t="shared" si="1"/>
        <v>3</v>
      </c>
      <c r="B54" s="310">
        <v>105</v>
      </c>
      <c r="C54" s="299" t="s">
        <v>1284</v>
      </c>
      <c r="D54" s="302"/>
      <c r="E54" s="303"/>
      <c r="F54" s="303"/>
      <c r="G54" s="303"/>
      <c r="H54" s="305"/>
      <c r="I54" s="303"/>
      <c r="J54" s="305"/>
    </row>
    <row r="55" s="283" customFormat="1" ht="21" customHeight="1" spans="1:10">
      <c r="A55" s="297">
        <f t="shared" si="1"/>
        <v>5</v>
      </c>
      <c r="B55" s="299" t="s">
        <v>1471</v>
      </c>
      <c r="C55" s="299" t="s">
        <v>41</v>
      </c>
      <c r="D55" s="274">
        <v>140653075.05</v>
      </c>
      <c r="E55" s="274">
        <v>140503175.05</v>
      </c>
      <c r="F55" s="274">
        <f>F56</f>
        <v>186468650.82</v>
      </c>
      <c r="G55" s="274">
        <f t="shared" ref="G55:G59" si="4">G56</f>
        <v>186468650.82</v>
      </c>
      <c r="H55" s="301">
        <f t="shared" si="2"/>
        <v>1</v>
      </c>
      <c r="I55" s="274">
        <f t="shared" ref="I55:I60" si="5">G55-D55</f>
        <v>45815575.77</v>
      </c>
      <c r="J55" s="301">
        <f t="shared" si="3"/>
        <v>0.325734618697197</v>
      </c>
    </row>
    <row r="56" s="283" customFormat="1" ht="21" customHeight="1" spans="1:10">
      <c r="A56" s="297">
        <f t="shared" si="1"/>
        <v>7</v>
      </c>
      <c r="B56" s="298" t="s">
        <v>1472</v>
      </c>
      <c r="C56" s="298" t="s">
        <v>1473</v>
      </c>
      <c r="D56" s="303">
        <v>140653075.05</v>
      </c>
      <c r="E56" s="275">
        <v>140503175.05</v>
      </c>
      <c r="F56" s="275">
        <v>186468650.82</v>
      </c>
      <c r="G56" s="303">
        <v>186468650.82</v>
      </c>
      <c r="H56" s="305">
        <f t="shared" si="2"/>
        <v>1</v>
      </c>
      <c r="I56" s="275">
        <f t="shared" si="5"/>
        <v>45815575.77</v>
      </c>
      <c r="J56" s="305">
        <f t="shared" si="3"/>
        <v>0.325734618697197</v>
      </c>
    </row>
    <row r="57" s="283" customFormat="1" ht="21" customHeight="1" spans="1:10">
      <c r="A57" s="297">
        <f t="shared" si="1"/>
        <v>5</v>
      </c>
      <c r="B57" s="299" t="s">
        <v>1474</v>
      </c>
      <c r="C57" s="299" t="s">
        <v>46</v>
      </c>
      <c r="D57" s="300"/>
      <c r="E57" s="311"/>
      <c r="F57" s="311"/>
      <c r="G57" s="274">
        <f t="shared" si="4"/>
        <v>992815</v>
      </c>
      <c r="H57" s="301"/>
      <c r="I57" s="311">
        <f t="shared" si="5"/>
        <v>992815</v>
      </c>
      <c r="J57" s="301"/>
    </row>
    <row r="58" s="283" customFormat="1" ht="21" customHeight="1" spans="1:10">
      <c r="A58" s="297">
        <f t="shared" si="1"/>
        <v>7</v>
      </c>
      <c r="B58" s="298" t="s">
        <v>1475</v>
      </c>
      <c r="C58" s="298" t="s">
        <v>1476</v>
      </c>
      <c r="D58" s="302"/>
      <c r="E58" s="303"/>
      <c r="F58" s="303"/>
      <c r="G58" s="303">
        <v>992815</v>
      </c>
      <c r="H58" s="301"/>
      <c r="I58" s="303">
        <f t="shared" si="5"/>
        <v>992815</v>
      </c>
      <c r="J58" s="301"/>
    </row>
    <row r="59" s="283" customFormat="1" ht="21" customHeight="1" spans="1:10">
      <c r="A59" s="297">
        <f t="shared" si="1"/>
        <v>5</v>
      </c>
      <c r="B59" s="299" t="s">
        <v>1477</v>
      </c>
      <c r="C59" s="299" t="s">
        <v>1296</v>
      </c>
      <c r="D59" s="311">
        <f>D60</f>
        <v>26660000</v>
      </c>
      <c r="E59" s="311"/>
      <c r="F59" s="311">
        <f>F60</f>
        <v>39500000</v>
      </c>
      <c r="G59" s="311">
        <f t="shared" si="4"/>
        <v>44927700</v>
      </c>
      <c r="H59" s="301">
        <f>G59/F59</f>
        <v>1.13741012658228</v>
      </c>
      <c r="I59" s="311">
        <f t="shared" si="5"/>
        <v>18267700</v>
      </c>
      <c r="J59" s="301">
        <f>I59/D59</f>
        <v>0.685210052513128</v>
      </c>
    </row>
    <row r="60" s="283" customFormat="1" ht="21" customHeight="1" spans="1:10">
      <c r="A60" s="297">
        <f t="shared" si="1"/>
        <v>7</v>
      </c>
      <c r="B60" s="298" t="s">
        <v>1478</v>
      </c>
      <c r="C60" s="298" t="s">
        <v>1479</v>
      </c>
      <c r="D60" s="303">
        <v>26660000</v>
      </c>
      <c r="E60" s="303"/>
      <c r="F60" s="303">
        <v>39500000</v>
      </c>
      <c r="G60" s="303">
        <v>44927700</v>
      </c>
      <c r="H60" s="305">
        <f>G60/F60</f>
        <v>1.13741012658228</v>
      </c>
      <c r="I60" s="303">
        <f t="shared" si="5"/>
        <v>18267700</v>
      </c>
      <c r="J60" s="305">
        <f>I60/D60</f>
        <v>0.685210052513128</v>
      </c>
    </row>
    <row r="61" s="283" customFormat="1" ht="21" customHeight="1" spans="1:10">
      <c r="A61" s="297">
        <f t="shared" si="1"/>
        <v>9</v>
      </c>
      <c r="B61" s="298" t="s">
        <v>1480</v>
      </c>
      <c r="C61" s="298" t="s">
        <v>1481</v>
      </c>
      <c r="D61" s="302"/>
      <c r="E61" s="303"/>
      <c r="F61" s="303"/>
      <c r="G61" s="308"/>
      <c r="H61" s="301"/>
      <c r="I61" s="303"/>
      <c r="J61" s="301"/>
    </row>
    <row r="62" s="283" customFormat="1" ht="21" customHeight="1" spans="1:10">
      <c r="A62" s="297">
        <f t="shared" si="1"/>
        <v>9</v>
      </c>
      <c r="B62" s="298" t="s">
        <v>1482</v>
      </c>
      <c r="C62" s="298" t="s">
        <v>1483</v>
      </c>
      <c r="D62" s="302"/>
      <c r="E62" s="303"/>
      <c r="F62" s="303"/>
      <c r="G62" s="308"/>
      <c r="H62" s="301"/>
      <c r="I62" s="303"/>
      <c r="J62" s="301"/>
    </row>
    <row r="63" s="283" customFormat="1" ht="21" customHeight="1" spans="1:10">
      <c r="A63" s="297">
        <f t="shared" si="1"/>
        <v>9</v>
      </c>
      <c r="B63" s="298" t="s">
        <v>1484</v>
      </c>
      <c r="C63" s="298" t="s">
        <v>1485</v>
      </c>
      <c r="D63" s="302"/>
      <c r="E63" s="303"/>
      <c r="F63" s="303"/>
      <c r="G63" s="308"/>
      <c r="H63" s="301"/>
      <c r="I63" s="303"/>
      <c r="J63" s="301"/>
    </row>
    <row r="64" s="283" customFormat="1" ht="21" customHeight="1" spans="1:10">
      <c r="A64" s="297">
        <f t="shared" si="1"/>
        <v>9</v>
      </c>
      <c r="B64" s="298" t="s">
        <v>1486</v>
      </c>
      <c r="C64" s="298" t="s">
        <v>1487</v>
      </c>
      <c r="D64" s="302"/>
      <c r="E64" s="303" t="s">
        <v>240</v>
      </c>
      <c r="F64" s="303"/>
      <c r="G64" s="308"/>
      <c r="H64" s="301"/>
      <c r="I64" s="303"/>
      <c r="J64" s="301"/>
    </row>
    <row r="65" s="283" customFormat="1" ht="21" customHeight="1" spans="1:10">
      <c r="A65" s="297">
        <f t="shared" si="1"/>
        <v>9</v>
      </c>
      <c r="B65" s="298" t="s">
        <v>1488</v>
      </c>
      <c r="C65" s="298" t="s">
        <v>1489</v>
      </c>
      <c r="D65" s="302"/>
      <c r="E65" s="303" t="s">
        <v>240</v>
      </c>
      <c r="F65" s="303"/>
      <c r="G65" s="308"/>
      <c r="H65" s="301"/>
      <c r="I65" s="303"/>
      <c r="J65" s="301"/>
    </row>
    <row r="66" s="283" customFormat="1" ht="21" customHeight="1" spans="1:10">
      <c r="A66" s="297">
        <f t="shared" si="1"/>
        <v>9</v>
      </c>
      <c r="B66" s="298" t="s">
        <v>1490</v>
      </c>
      <c r="C66" s="298" t="s">
        <v>1491</v>
      </c>
      <c r="D66" s="302"/>
      <c r="E66" s="303" t="s">
        <v>240</v>
      </c>
      <c r="F66" s="303"/>
      <c r="G66" s="308"/>
      <c r="H66" s="301"/>
      <c r="I66" s="303"/>
      <c r="J66" s="301"/>
    </row>
    <row r="67" s="283" customFormat="1" ht="21" customHeight="1" spans="1:10">
      <c r="A67" s="297">
        <f t="shared" si="1"/>
        <v>9</v>
      </c>
      <c r="B67" s="298" t="s">
        <v>1492</v>
      </c>
      <c r="C67" s="298" t="s">
        <v>1493</v>
      </c>
      <c r="D67" s="302"/>
      <c r="E67" s="303" t="s">
        <v>240</v>
      </c>
      <c r="F67" s="303"/>
      <c r="G67" s="308"/>
      <c r="H67" s="301"/>
      <c r="I67" s="303"/>
      <c r="J67" s="301"/>
    </row>
    <row r="68" s="283" customFormat="1" ht="21" customHeight="1" spans="1:10">
      <c r="A68" s="297">
        <f t="shared" si="1"/>
        <v>9</v>
      </c>
      <c r="B68" s="298" t="s">
        <v>1494</v>
      </c>
      <c r="C68" s="298" t="s">
        <v>1495</v>
      </c>
      <c r="D68" s="302"/>
      <c r="E68" s="303" t="s">
        <v>240</v>
      </c>
      <c r="F68" s="303"/>
      <c r="G68" s="308"/>
      <c r="H68" s="301"/>
      <c r="I68" s="303"/>
      <c r="J68" s="301"/>
    </row>
    <row r="69" s="283" customFormat="1" ht="21" customHeight="1" spans="1:10">
      <c r="A69" s="297">
        <f t="shared" si="1"/>
        <v>9</v>
      </c>
      <c r="B69" s="298" t="s">
        <v>1496</v>
      </c>
      <c r="C69" s="298" t="s">
        <v>1497</v>
      </c>
      <c r="D69" s="302"/>
      <c r="E69" s="303" t="s">
        <v>240</v>
      </c>
      <c r="F69" s="303"/>
      <c r="G69" s="308"/>
      <c r="H69" s="301"/>
      <c r="I69" s="303"/>
      <c r="J69" s="301"/>
    </row>
    <row r="70" s="283" customFormat="1" ht="21" customHeight="1" spans="1:10">
      <c r="A70" s="297">
        <f t="shared" si="1"/>
        <v>9</v>
      </c>
      <c r="B70" s="298" t="s">
        <v>1498</v>
      </c>
      <c r="C70" s="298" t="s">
        <v>1499</v>
      </c>
      <c r="D70" s="302"/>
      <c r="E70" s="303"/>
      <c r="F70" s="303"/>
      <c r="G70" s="308"/>
      <c r="H70" s="301"/>
      <c r="I70" s="303"/>
      <c r="J70" s="301"/>
    </row>
    <row r="71" s="283" customFormat="1" ht="21" customHeight="1" spans="1:10">
      <c r="A71" s="297">
        <f t="shared" si="1"/>
        <v>9</v>
      </c>
      <c r="B71" s="298" t="s">
        <v>1500</v>
      </c>
      <c r="C71" s="298" t="s">
        <v>1501</v>
      </c>
      <c r="D71" s="302"/>
      <c r="E71" s="303"/>
      <c r="F71" s="303"/>
      <c r="G71" s="308"/>
      <c r="H71" s="301"/>
      <c r="I71" s="303"/>
      <c r="J71" s="301"/>
    </row>
    <row r="72" s="283" customFormat="1" ht="21" customHeight="1" spans="1:10">
      <c r="A72" s="297">
        <f t="shared" si="1"/>
        <v>9</v>
      </c>
      <c r="B72" s="298" t="s">
        <v>1502</v>
      </c>
      <c r="C72" s="298" t="s">
        <v>1503</v>
      </c>
      <c r="D72" s="302"/>
      <c r="E72" s="303"/>
      <c r="F72" s="303"/>
      <c r="G72" s="308"/>
      <c r="H72" s="301"/>
      <c r="I72" s="303"/>
      <c r="J72" s="301"/>
    </row>
    <row r="73" s="283" customFormat="1" ht="21" customHeight="1" spans="1:10">
      <c r="A73" s="297">
        <f t="shared" si="1"/>
        <v>9</v>
      </c>
      <c r="B73" s="298" t="s">
        <v>1504</v>
      </c>
      <c r="C73" s="298" t="s">
        <v>1505</v>
      </c>
      <c r="D73" s="302"/>
      <c r="E73" s="303"/>
      <c r="F73" s="303"/>
      <c r="G73" s="308"/>
      <c r="H73" s="301"/>
      <c r="I73" s="303"/>
      <c r="J73" s="301"/>
    </row>
    <row r="74" s="283" customFormat="1" ht="21" customHeight="1" spans="1:10">
      <c r="A74" s="297">
        <f t="shared" si="1"/>
        <v>9</v>
      </c>
      <c r="B74" s="298" t="s">
        <v>1506</v>
      </c>
      <c r="C74" s="298" t="s">
        <v>1507</v>
      </c>
      <c r="D74" s="275"/>
      <c r="E74" s="303"/>
      <c r="F74" s="303"/>
      <c r="G74" s="275"/>
      <c r="H74" s="305"/>
      <c r="I74" s="303"/>
      <c r="J74" s="301"/>
    </row>
    <row r="75" s="283" customFormat="1" ht="21" customHeight="1" spans="1:10">
      <c r="A75" s="297">
        <f t="shared" si="1"/>
        <v>9</v>
      </c>
      <c r="B75" s="298" t="s">
        <v>1508</v>
      </c>
      <c r="C75" s="298" t="s">
        <v>1509</v>
      </c>
      <c r="D75" s="302"/>
      <c r="E75" s="303"/>
      <c r="F75" s="303"/>
      <c r="G75" s="308"/>
      <c r="H75" s="301"/>
      <c r="I75" s="303"/>
      <c r="J75" s="301"/>
    </row>
    <row r="76" s="283" customFormat="1" ht="21" customHeight="1" spans="1:10">
      <c r="A76" s="297">
        <f t="shared" si="1"/>
        <v>5</v>
      </c>
      <c r="B76" s="299" t="s">
        <v>1510</v>
      </c>
      <c r="C76" s="299" t="s">
        <v>37</v>
      </c>
      <c r="D76" s="274">
        <v>146684635.24</v>
      </c>
      <c r="E76" s="274">
        <v>9754400</v>
      </c>
      <c r="F76" s="274">
        <v>162846724.96</v>
      </c>
      <c r="G76" s="274">
        <v>167693549.35</v>
      </c>
      <c r="H76" s="301">
        <f>G76/F76</f>
        <v>1.02976310632707</v>
      </c>
      <c r="I76" s="274">
        <f>G76-D76</f>
        <v>21008914.11</v>
      </c>
      <c r="J76" s="301">
        <f>I76/D76</f>
        <v>0.143225049274084</v>
      </c>
    </row>
    <row r="77" s="283" customFormat="1" ht="21" customHeight="1" spans="1:10">
      <c r="A77" s="297">
        <f>LEN(B77)</f>
        <v>5</v>
      </c>
      <c r="B77" s="299" t="s">
        <v>1511</v>
      </c>
      <c r="C77" s="299" t="s">
        <v>1512</v>
      </c>
      <c r="D77" s="300"/>
      <c r="E77" s="311"/>
      <c r="F77" s="311"/>
      <c r="G77" s="308"/>
      <c r="H77" s="301"/>
      <c r="I77" s="311"/>
      <c r="J77" s="301"/>
    </row>
    <row r="78" s="283" customFormat="1" ht="21" customHeight="1" spans="1:10">
      <c r="A78" s="313"/>
      <c r="B78" s="314" t="s">
        <v>1513</v>
      </c>
      <c r="C78" s="299"/>
      <c r="D78" s="154">
        <v>321698095.29</v>
      </c>
      <c r="E78" s="154">
        <f t="shared" ref="E78:G78" si="6">E7+E54+E55+E57+E59+E76+E77</f>
        <v>157137919.05</v>
      </c>
      <c r="F78" s="154">
        <f t="shared" si="6"/>
        <v>395695375.78</v>
      </c>
      <c r="G78" s="154">
        <f t="shared" si="6"/>
        <v>406963059.17</v>
      </c>
      <c r="H78" s="301">
        <f>G78/F78</f>
        <v>1.02847565091654</v>
      </c>
      <c r="I78" s="274">
        <f>G78-D78</f>
        <v>85264963.8799999</v>
      </c>
      <c r="J78" s="301">
        <f>I78/D78</f>
        <v>0.26504653004904</v>
      </c>
    </row>
  </sheetData>
  <mergeCells count="10">
    <mergeCell ref="C2:J2"/>
    <mergeCell ref="E4:J4"/>
    <mergeCell ref="I5:J5"/>
    <mergeCell ref="B78:C78"/>
    <mergeCell ref="C4:C6"/>
    <mergeCell ref="D4:D6"/>
    <mergeCell ref="E5:E6"/>
    <mergeCell ref="F5:F6"/>
    <mergeCell ref="G5:G6"/>
    <mergeCell ref="H5:H6"/>
  </mergeCells>
  <printOptions horizontalCentered="1"/>
  <pageMargins left="0.751388888888889" right="0.751388888888889" top="0.60625" bottom="0.60625" header="0.5" footer="0.5"/>
  <pageSetup paperSize="9" scale="85" firstPageNumber="120" fitToHeight="0" orientation="landscape" useFirstPageNumber="1" horizontalDpi="600"/>
  <headerFooter>
    <oddFooter>&amp;R-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11"/>
  <sheetViews>
    <sheetView topLeftCell="B291" workbookViewId="0">
      <selection activeCell="G203" sqref="G203"/>
    </sheetView>
  </sheetViews>
  <sheetFormatPr defaultColWidth="9" defaultRowHeight="13.5"/>
  <cols>
    <col min="1" max="1" width="9" style="181" hidden="1" customWidth="1"/>
    <col min="2" max="2" width="9" style="181" customWidth="1"/>
    <col min="3" max="3" width="57.375" style="181" customWidth="1"/>
    <col min="4" max="4" width="15.625" style="182" customWidth="1"/>
    <col min="5" max="5" width="15.375" style="182" customWidth="1"/>
    <col min="6" max="6" width="17.125" style="182" customWidth="1"/>
    <col min="7" max="7" width="17" style="182" customWidth="1"/>
    <col min="8" max="8" width="9" style="181" customWidth="1"/>
    <col min="9" max="9" width="18.625" style="181" customWidth="1"/>
    <col min="10" max="10" width="9.375" style="181" customWidth="1"/>
    <col min="11" max="16378" width="9" style="181" customWidth="1"/>
    <col min="16379" max="16384" width="9" style="181"/>
  </cols>
  <sheetData>
    <row r="1" s="181" customFormat="1" ht="14.25" spans="2:10">
      <c r="B1" s="183"/>
      <c r="C1" s="184" t="s">
        <v>1514</v>
      </c>
      <c r="D1" s="185"/>
      <c r="E1" s="185"/>
      <c r="F1" s="185"/>
      <c r="G1" s="185"/>
      <c r="H1" s="186"/>
      <c r="I1" s="236"/>
      <c r="J1" s="186"/>
    </row>
    <row r="2" s="181" customFormat="1" ht="24" spans="2:10">
      <c r="B2" s="183"/>
      <c r="C2" s="16" t="s">
        <v>1515</v>
      </c>
      <c r="D2" s="187"/>
      <c r="E2" s="187"/>
      <c r="F2" s="187"/>
      <c r="G2" s="187"/>
      <c r="H2" s="188"/>
      <c r="I2" s="16"/>
      <c r="J2" s="188"/>
    </row>
    <row r="3" s="181" customFormat="1" ht="15" customHeight="1" spans="2:10">
      <c r="B3" s="183"/>
      <c r="C3" s="189"/>
      <c r="D3" s="185"/>
      <c r="E3" s="185"/>
      <c r="F3" s="185"/>
      <c r="G3" s="185"/>
      <c r="H3" s="186"/>
      <c r="I3" s="236"/>
      <c r="J3" s="237" t="s">
        <v>1376</v>
      </c>
    </row>
    <row r="4" s="181" customFormat="1" ht="14.25" spans="2:10">
      <c r="B4" s="190"/>
      <c r="C4" s="191" t="s">
        <v>51</v>
      </c>
      <c r="D4" s="192" t="s">
        <v>52</v>
      </c>
      <c r="E4" s="193" t="s">
        <v>6</v>
      </c>
      <c r="F4" s="194"/>
      <c r="G4" s="194"/>
      <c r="H4" s="195"/>
      <c r="I4" s="238"/>
      <c r="J4" s="239"/>
    </row>
    <row r="5" s="181" customFormat="1" ht="14.25" spans="2:10">
      <c r="B5" s="190"/>
      <c r="C5" s="191"/>
      <c r="D5" s="196"/>
      <c r="E5" s="197" t="s">
        <v>8</v>
      </c>
      <c r="F5" s="197" t="s">
        <v>1516</v>
      </c>
      <c r="G5" s="197" t="s">
        <v>7</v>
      </c>
      <c r="H5" s="198" t="s">
        <v>10</v>
      </c>
      <c r="I5" s="240" t="s">
        <v>53</v>
      </c>
      <c r="J5" s="241"/>
    </row>
    <row r="6" s="181" customFormat="1" ht="14.25" spans="2:10">
      <c r="B6" s="190"/>
      <c r="C6" s="191"/>
      <c r="D6" s="196"/>
      <c r="E6" s="197"/>
      <c r="F6" s="197"/>
      <c r="G6" s="197"/>
      <c r="H6" s="198"/>
      <c r="I6" s="240" t="s">
        <v>12</v>
      </c>
      <c r="J6" s="241" t="s">
        <v>13</v>
      </c>
    </row>
    <row r="7" s="181" customFormat="1" ht="24" customHeight="1" spans="2:10">
      <c r="B7" s="199"/>
      <c r="C7" s="200" t="s">
        <v>1517</v>
      </c>
      <c r="D7" s="201">
        <f t="shared" ref="D7:G7" si="0">D8+D16+D32+D44+D55+D117+D144+D188+D195+D199+D226+D243+D260</f>
        <v>105218522.27</v>
      </c>
      <c r="E7" s="201">
        <f t="shared" si="0"/>
        <v>199061594.82</v>
      </c>
      <c r="F7" s="201">
        <f t="shared" si="0"/>
        <v>318195042.34</v>
      </c>
      <c r="G7" s="201">
        <f t="shared" si="0"/>
        <v>102864518.77</v>
      </c>
      <c r="H7" s="202">
        <f>G7/F7</f>
        <v>0.323275051721536</v>
      </c>
      <c r="I7" s="201">
        <f t="shared" ref="I7:I17" si="1">G7-D7</f>
        <v>-2354003.50000001</v>
      </c>
      <c r="J7" s="202">
        <f>I7/D7</f>
        <v>-0.0223725200583927</v>
      </c>
    </row>
    <row r="8" s="181" customFormat="1" ht="24" customHeight="1" spans="1:10">
      <c r="A8" s="181">
        <f t="shared" ref="A8:A71" si="2">LEN(B8)</f>
        <v>3</v>
      </c>
      <c r="B8" s="203">
        <v>206</v>
      </c>
      <c r="C8" s="204" t="s">
        <v>1518</v>
      </c>
      <c r="D8" s="205"/>
      <c r="E8" s="205"/>
      <c r="F8" s="205"/>
      <c r="G8" s="205"/>
      <c r="H8" s="206"/>
      <c r="I8" s="242">
        <f t="shared" si="1"/>
        <v>0</v>
      </c>
      <c r="J8" s="206"/>
    </row>
    <row r="9" s="181" customFormat="1" ht="24" customHeight="1" spans="1:10">
      <c r="A9" s="181">
        <f t="shared" si="2"/>
        <v>5</v>
      </c>
      <c r="B9" s="207">
        <v>20610</v>
      </c>
      <c r="C9" s="208" t="s">
        <v>1519</v>
      </c>
      <c r="D9" s="209"/>
      <c r="E9" s="209"/>
      <c r="F9" s="209"/>
      <c r="G9" s="209"/>
      <c r="H9" s="210"/>
      <c r="I9" s="243">
        <f t="shared" si="1"/>
        <v>0</v>
      </c>
      <c r="J9" s="210"/>
    </row>
    <row r="10" s="181" customFormat="1" ht="24" customHeight="1" spans="1:10">
      <c r="A10" s="181">
        <f t="shared" si="2"/>
        <v>7</v>
      </c>
      <c r="B10" s="211">
        <v>2061001</v>
      </c>
      <c r="C10" s="212" t="s">
        <v>1520</v>
      </c>
      <c r="D10" s="81"/>
      <c r="E10" s="81"/>
      <c r="F10" s="81"/>
      <c r="G10" s="81"/>
      <c r="H10" s="213"/>
      <c r="I10" s="244">
        <f t="shared" si="1"/>
        <v>0</v>
      </c>
      <c r="J10" s="213"/>
    </row>
    <row r="11" s="181" customFormat="1" ht="24" customHeight="1" spans="1:10">
      <c r="A11" s="181">
        <f t="shared" si="2"/>
        <v>7</v>
      </c>
      <c r="B11" s="211">
        <v>2061002</v>
      </c>
      <c r="C11" s="212" t="s">
        <v>1521</v>
      </c>
      <c r="D11" s="81"/>
      <c r="E11" s="81"/>
      <c r="F11" s="81"/>
      <c r="G11" s="81"/>
      <c r="H11" s="213"/>
      <c r="I11" s="244">
        <f t="shared" si="1"/>
        <v>0</v>
      </c>
      <c r="J11" s="213"/>
    </row>
    <row r="12" s="181" customFormat="1" ht="24" customHeight="1" spans="1:10">
      <c r="A12" s="181">
        <f t="shared" si="2"/>
        <v>7</v>
      </c>
      <c r="B12" s="211">
        <v>2061003</v>
      </c>
      <c r="C12" s="212" t="s">
        <v>1522</v>
      </c>
      <c r="D12" s="81"/>
      <c r="E12" s="81"/>
      <c r="F12" s="81"/>
      <c r="G12" s="81"/>
      <c r="H12" s="213"/>
      <c r="I12" s="244">
        <f t="shared" si="1"/>
        <v>0</v>
      </c>
      <c r="J12" s="213"/>
    </row>
    <row r="13" s="181" customFormat="1" ht="24" customHeight="1" spans="1:10">
      <c r="A13" s="181">
        <f t="shared" si="2"/>
        <v>7</v>
      </c>
      <c r="B13" s="211">
        <v>2061004</v>
      </c>
      <c r="C13" s="212" t="s">
        <v>1523</v>
      </c>
      <c r="D13" s="81"/>
      <c r="E13" s="81"/>
      <c r="F13" s="81"/>
      <c r="G13" s="81"/>
      <c r="H13" s="213"/>
      <c r="I13" s="244">
        <f t="shared" si="1"/>
        <v>0</v>
      </c>
      <c r="J13" s="213"/>
    </row>
    <row r="14" s="181" customFormat="1" ht="24" customHeight="1" spans="1:10">
      <c r="A14" s="181">
        <f t="shared" si="2"/>
        <v>7</v>
      </c>
      <c r="B14" s="214">
        <v>2061005</v>
      </c>
      <c r="C14" s="212" t="s">
        <v>1524</v>
      </c>
      <c r="D14" s="81"/>
      <c r="E14" s="81"/>
      <c r="F14" s="81"/>
      <c r="G14" s="81"/>
      <c r="H14" s="213"/>
      <c r="I14" s="244">
        <f t="shared" si="1"/>
        <v>0</v>
      </c>
      <c r="J14" s="213"/>
    </row>
    <row r="15" s="181" customFormat="1" ht="24" customHeight="1" spans="1:10">
      <c r="A15" s="181">
        <f t="shared" si="2"/>
        <v>7</v>
      </c>
      <c r="B15" s="215">
        <v>2061099</v>
      </c>
      <c r="C15" s="212" t="s">
        <v>1525</v>
      </c>
      <c r="D15" s="81"/>
      <c r="E15" s="81"/>
      <c r="F15" s="81"/>
      <c r="G15" s="81"/>
      <c r="H15" s="213"/>
      <c r="I15" s="244">
        <f t="shared" si="1"/>
        <v>0</v>
      </c>
      <c r="J15" s="213"/>
    </row>
    <row r="16" s="181" customFormat="1" ht="24" customHeight="1" spans="1:10">
      <c r="A16" s="181">
        <f t="shared" si="2"/>
        <v>3</v>
      </c>
      <c r="B16" s="216">
        <v>207</v>
      </c>
      <c r="C16" s="204" t="s">
        <v>1526</v>
      </c>
      <c r="D16" s="217">
        <f t="shared" ref="D16:G16" si="3">D17</f>
        <v>54000</v>
      </c>
      <c r="E16" s="217">
        <f t="shared" si="3"/>
        <v>195000</v>
      </c>
      <c r="F16" s="217">
        <f t="shared" si="3"/>
        <v>360000</v>
      </c>
      <c r="G16" s="217">
        <f t="shared" si="3"/>
        <v>195000</v>
      </c>
      <c r="H16" s="206">
        <f t="shared" ref="H16:H19" si="4">G16/F16</f>
        <v>0.541666666666667</v>
      </c>
      <c r="I16" s="245">
        <f t="shared" si="1"/>
        <v>141000</v>
      </c>
      <c r="J16" s="206">
        <f t="shared" ref="J16:J18" si="5">I16/D16</f>
        <v>2.61111111111111</v>
      </c>
    </row>
    <row r="17" s="181" customFormat="1" ht="24" customHeight="1" spans="1:10">
      <c r="A17" s="181">
        <f t="shared" si="2"/>
        <v>5</v>
      </c>
      <c r="B17" s="218">
        <v>20707</v>
      </c>
      <c r="C17" s="208" t="s">
        <v>1527</v>
      </c>
      <c r="D17" s="219">
        <f t="shared" ref="D17:G17" si="6">SUM(D18:D22)</f>
        <v>54000</v>
      </c>
      <c r="E17" s="219">
        <f t="shared" si="6"/>
        <v>195000</v>
      </c>
      <c r="F17" s="219">
        <f t="shared" si="6"/>
        <v>360000</v>
      </c>
      <c r="G17" s="219">
        <f t="shared" si="6"/>
        <v>195000</v>
      </c>
      <c r="H17" s="210">
        <f t="shared" si="4"/>
        <v>0.541666666666667</v>
      </c>
      <c r="I17" s="246">
        <f t="shared" si="1"/>
        <v>141000</v>
      </c>
      <c r="J17" s="210">
        <f t="shared" si="5"/>
        <v>2.61111111111111</v>
      </c>
    </row>
    <row r="18" s="181" customFormat="1" ht="24" customHeight="1" spans="1:10">
      <c r="A18" s="181">
        <f t="shared" si="2"/>
        <v>7</v>
      </c>
      <c r="B18" s="220">
        <v>2070701</v>
      </c>
      <c r="C18" s="221" t="s">
        <v>1528</v>
      </c>
      <c r="D18" s="81"/>
      <c r="E18" s="222"/>
      <c r="F18" s="222"/>
      <c r="G18" s="81"/>
      <c r="H18" s="213"/>
      <c r="I18" s="247"/>
      <c r="J18" s="213"/>
    </row>
    <row r="19" s="181" customFormat="1" ht="24" customHeight="1" spans="1:10">
      <c r="A19" s="181">
        <f t="shared" si="2"/>
        <v>7</v>
      </c>
      <c r="B19" s="220">
        <v>2070702</v>
      </c>
      <c r="C19" s="223" t="s">
        <v>1529</v>
      </c>
      <c r="D19" s="81">
        <v>54000</v>
      </c>
      <c r="E19" s="224">
        <v>185000</v>
      </c>
      <c r="F19" s="224">
        <v>300000</v>
      </c>
      <c r="G19" s="81">
        <v>185000</v>
      </c>
      <c r="H19" s="213">
        <f t="shared" si="4"/>
        <v>0.616666666666667</v>
      </c>
      <c r="I19" s="248">
        <f>G19-D19</f>
        <v>131000</v>
      </c>
      <c r="J19" s="213">
        <f>I19/D19</f>
        <v>2.42592592592593</v>
      </c>
    </row>
    <row r="20" s="181" customFormat="1" ht="24" customHeight="1" spans="1:10">
      <c r="A20" s="181">
        <f t="shared" si="2"/>
        <v>7</v>
      </c>
      <c r="B20" s="220">
        <v>2070703</v>
      </c>
      <c r="C20" s="223" t="s">
        <v>1530</v>
      </c>
      <c r="D20" s="81"/>
      <c r="E20" s="224"/>
      <c r="F20" s="224"/>
      <c r="G20" s="81"/>
      <c r="H20" s="213"/>
      <c r="I20" s="248"/>
      <c r="J20" s="213"/>
    </row>
    <row r="21" s="181" customFormat="1" ht="24" customHeight="1" spans="1:10">
      <c r="A21" s="181">
        <f t="shared" si="2"/>
        <v>7</v>
      </c>
      <c r="B21" s="220">
        <v>2070704</v>
      </c>
      <c r="C21" s="223" t="s">
        <v>1531</v>
      </c>
      <c r="D21" s="81"/>
      <c r="E21" s="224"/>
      <c r="F21" s="224"/>
      <c r="G21" s="81"/>
      <c r="H21" s="213"/>
      <c r="I21" s="248"/>
      <c r="J21" s="213"/>
    </row>
    <row r="22" s="181" customFormat="1" ht="24" customHeight="1" spans="1:10">
      <c r="A22" s="181">
        <f t="shared" si="2"/>
        <v>7</v>
      </c>
      <c r="B22" s="220">
        <v>2070799</v>
      </c>
      <c r="C22" s="223" t="s">
        <v>1532</v>
      </c>
      <c r="D22" s="81"/>
      <c r="E22" s="225">
        <v>10000</v>
      </c>
      <c r="F22" s="225">
        <v>60000</v>
      </c>
      <c r="G22" s="81">
        <v>10000</v>
      </c>
      <c r="H22" s="213">
        <f>G22/F22</f>
        <v>0.166666666666667</v>
      </c>
      <c r="I22" s="249">
        <f>G22-D22</f>
        <v>10000</v>
      </c>
      <c r="J22" s="213" t="e">
        <f>I22/D22</f>
        <v>#DIV/0!</v>
      </c>
    </row>
    <row r="23" s="181" customFormat="1" ht="24" customHeight="1" spans="1:10">
      <c r="A23" s="181">
        <f t="shared" si="2"/>
        <v>5</v>
      </c>
      <c r="B23" s="226">
        <v>20709</v>
      </c>
      <c r="C23" s="227" t="s">
        <v>1533</v>
      </c>
      <c r="D23" s="228"/>
      <c r="E23" s="228"/>
      <c r="F23" s="228"/>
      <c r="G23" s="209"/>
      <c r="H23" s="210"/>
      <c r="I23" s="250"/>
      <c r="J23" s="210"/>
    </row>
    <row r="24" s="181" customFormat="1" ht="24" customHeight="1" spans="1:10">
      <c r="A24" s="181">
        <f t="shared" si="2"/>
        <v>7</v>
      </c>
      <c r="B24" s="220">
        <v>2070901</v>
      </c>
      <c r="C24" s="223" t="s">
        <v>1534</v>
      </c>
      <c r="D24" s="224"/>
      <c r="E24" s="224"/>
      <c r="F24" s="224"/>
      <c r="G24" s="81"/>
      <c r="H24" s="213"/>
      <c r="I24" s="248"/>
      <c r="J24" s="213"/>
    </row>
    <row r="25" s="181" customFormat="1" ht="24" customHeight="1" spans="1:10">
      <c r="A25" s="181">
        <f t="shared" si="2"/>
        <v>7</v>
      </c>
      <c r="B25" s="220">
        <v>2070902</v>
      </c>
      <c r="C25" s="223" t="s">
        <v>1535</v>
      </c>
      <c r="D25" s="224"/>
      <c r="E25" s="224"/>
      <c r="F25" s="224"/>
      <c r="G25" s="81"/>
      <c r="H25" s="213"/>
      <c r="I25" s="248"/>
      <c r="J25" s="213"/>
    </row>
    <row r="26" s="181" customFormat="1" ht="24" customHeight="1" spans="1:10">
      <c r="A26" s="181">
        <f t="shared" si="2"/>
        <v>7</v>
      </c>
      <c r="B26" s="220">
        <v>2070903</v>
      </c>
      <c r="C26" s="223" t="s">
        <v>1536</v>
      </c>
      <c r="D26" s="224"/>
      <c r="E26" s="224"/>
      <c r="F26" s="224"/>
      <c r="G26" s="81"/>
      <c r="H26" s="213"/>
      <c r="I26" s="248"/>
      <c r="J26" s="213"/>
    </row>
    <row r="27" s="181" customFormat="1" ht="24" customHeight="1" spans="1:10">
      <c r="A27" s="181">
        <f t="shared" si="2"/>
        <v>7</v>
      </c>
      <c r="B27" s="220">
        <v>2070904</v>
      </c>
      <c r="C27" s="223" t="s">
        <v>1537</v>
      </c>
      <c r="D27" s="224"/>
      <c r="E27" s="224"/>
      <c r="F27" s="224"/>
      <c r="G27" s="81"/>
      <c r="H27" s="213"/>
      <c r="I27" s="248"/>
      <c r="J27" s="213"/>
    </row>
    <row r="28" s="181" customFormat="1" ht="24" customHeight="1" spans="1:10">
      <c r="A28" s="181">
        <f t="shared" si="2"/>
        <v>7</v>
      </c>
      <c r="B28" s="220">
        <v>2070999</v>
      </c>
      <c r="C28" s="223" t="s">
        <v>1538</v>
      </c>
      <c r="D28" s="224"/>
      <c r="E28" s="224"/>
      <c r="F28" s="224"/>
      <c r="G28" s="81"/>
      <c r="H28" s="213"/>
      <c r="I28" s="248"/>
      <c r="J28" s="213"/>
    </row>
    <row r="29" s="181" customFormat="1" ht="24" customHeight="1" spans="1:10">
      <c r="A29" s="181">
        <f t="shared" si="2"/>
        <v>5</v>
      </c>
      <c r="B29" s="226" t="s">
        <v>1539</v>
      </c>
      <c r="C29" s="227" t="s">
        <v>1540</v>
      </c>
      <c r="D29" s="228"/>
      <c r="E29" s="228"/>
      <c r="F29" s="228"/>
      <c r="G29" s="209"/>
      <c r="H29" s="210"/>
      <c r="I29" s="250"/>
      <c r="J29" s="210"/>
    </row>
    <row r="30" s="181" customFormat="1" ht="24" customHeight="1" spans="1:10">
      <c r="A30" s="181">
        <f t="shared" si="2"/>
        <v>7</v>
      </c>
      <c r="B30" s="220" t="s">
        <v>1541</v>
      </c>
      <c r="C30" s="223" t="s">
        <v>1542</v>
      </c>
      <c r="D30" s="224"/>
      <c r="E30" s="224"/>
      <c r="F30" s="224"/>
      <c r="G30" s="81"/>
      <c r="H30" s="213"/>
      <c r="I30" s="248"/>
      <c r="J30" s="213"/>
    </row>
    <row r="31" s="181" customFormat="1" ht="24" customHeight="1" spans="1:10">
      <c r="A31" s="181">
        <f t="shared" si="2"/>
        <v>7</v>
      </c>
      <c r="B31" s="220" t="s">
        <v>1543</v>
      </c>
      <c r="C31" s="223" t="s">
        <v>1544</v>
      </c>
      <c r="D31" s="224"/>
      <c r="E31" s="224"/>
      <c r="F31" s="224"/>
      <c r="G31" s="81"/>
      <c r="H31" s="213"/>
      <c r="I31" s="248"/>
      <c r="J31" s="213"/>
    </row>
    <row r="32" s="181" customFormat="1" ht="24" customHeight="1" spans="1:10">
      <c r="A32" s="181">
        <f t="shared" si="2"/>
        <v>3</v>
      </c>
      <c r="B32" s="229">
        <v>208</v>
      </c>
      <c r="C32" s="230" t="s">
        <v>1545</v>
      </c>
      <c r="D32" s="205">
        <f>D33+D37</f>
        <v>3092112.78</v>
      </c>
      <c r="E32" s="231"/>
      <c r="F32" s="205"/>
      <c r="G32" s="205"/>
      <c r="H32" s="206"/>
      <c r="I32" s="251">
        <f>G32-D32</f>
        <v>-3092112.78</v>
      </c>
      <c r="J32" s="206">
        <f t="shared" ref="J32:J35" si="7">I32/D32</f>
        <v>-1</v>
      </c>
    </row>
    <row r="33" s="181" customFormat="1" ht="24" customHeight="1" spans="1:10">
      <c r="A33" s="181">
        <f t="shared" si="2"/>
        <v>5</v>
      </c>
      <c r="B33" s="226">
        <v>20822</v>
      </c>
      <c r="C33" s="227" t="s">
        <v>1546</v>
      </c>
      <c r="D33" s="209">
        <f>SUM(D34:D36)</f>
        <v>2940112.78</v>
      </c>
      <c r="E33" s="232"/>
      <c r="F33" s="232"/>
      <c r="G33" s="209"/>
      <c r="H33" s="210"/>
      <c r="I33" s="252">
        <f>G33-D33</f>
        <v>-2940112.78</v>
      </c>
      <c r="J33" s="210">
        <f t="shared" si="7"/>
        <v>-1</v>
      </c>
    </row>
    <row r="34" s="181" customFormat="1" ht="24" customHeight="1" spans="1:10">
      <c r="A34" s="181">
        <f t="shared" si="2"/>
        <v>7</v>
      </c>
      <c r="B34" s="220">
        <v>2082201</v>
      </c>
      <c r="C34" s="223" t="s">
        <v>1547</v>
      </c>
      <c r="D34" s="81">
        <v>1115700</v>
      </c>
      <c r="E34" s="225"/>
      <c r="F34" s="225"/>
      <c r="G34" s="81"/>
      <c r="H34" s="213"/>
      <c r="I34" s="249">
        <f>G34-D34</f>
        <v>-1115700</v>
      </c>
      <c r="J34" s="213">
        <f t="shared" si="7"/>
        <v>-1</v>
      </c>
    </row>
    <row r="35" s="181" customFormat="1" ht="24" customHeight="1" spans="1:10">
      <c r="A35" s="181">
        <f t="shared" si="2"/>
        <v>7</v>
      </c>
      <c r="B35" s="220">
        <v>2082202</v>
      </c>
      <c r="C35" s="223" t="s">
        <v>1548</v>
      </c>
      <c r="D35" s="81">
        <v>1824412.78</v>
      </c>
      <c r="E35" s="225"/>
      <c r="F35" s="225"/>
      <c r="G35" s="81"/>
      <c r="H35" s="213"/>
      <c r="I35" s="249">
        <f>G35-D35</f>
        <v>-1824412.78</v>
      </c>
      <c r="J35" s="213">
        <f t="shared" si="7"/>
        <v>-1</v>
      </c>
    </row>
    <row r="36" s="181" customFormat="1" ht="24" customHeight="1" spans="1:10">
      <c r="A36" s="181">
        <f t="shared" si="2"/>
        <v>7</v>
      </c>
      <c r="B36" s="220">
        <v>2082299</v>
      </c>
      <c r="C36" s="223" t="s">
        <v>1549</v>
      </c>
      <c r="D36" s="224"/>
      <c r="E36" s="224"/>
      <c r="F36" s="224"/>
      <c r="G36" s="81"/>
      <c r="H36" s="213"/>
      <c r="I36" s="248"/>
      <c r="J36" s="213"/>
    </row>
    <row r="37" s="181" customFormat="1" ht="24" customHeight="1" spans="1:10">
      <c r="A37" s="181">
        <f t="shared" si="2"/>
        <v>5</v>
      </c>
      <c r="B37" s="226">
        <v>20823</v>
      </c>
      <c r="C37" s="227" t="s">
        <v>1550</v>
      </c>
      <c r="D37" s="228">
        <f>SUM(D38:D40)</f>
        <v>152000</v>
      </c>
      <c r="E37" s="228"/>
      <c r="F37" s="228"/>
      <c r="G37" s="228"/>
      <c r="H37" s="210"/>
      <c r="I37" s="250">
        <f>G37-D37</f>
        <v>-152000</v>
      </c>
      <c r="J37" s="210">
        <f>I37/D37</f>
        <v>-1</v>
      </c>
    </row>
    <row r="38" s="181" customFormat="1" ht="24" customHeight="1" spans="1:10">
      <c r="A38" s="181">
        <f t="shared" si="2"/>
        <v>7</v>
      </c>
      <c r="B38" s="220">
        <v>2082301</v>
      </c>
      <c r="C38" s="223" t="s">
        <v>1547</v>
      </c>
      <c r="D38" s="224"/>
      <c r="E38" s="224"/>
      <c r="F38" s="224"/>
      <c r="G38" s="81"/>
      <c r="H38" s="213"/>
      <c r="I38" s="248"/>
      <c r="J38" s="213"/>
    </row>
    <row r="39" s="181" customFormat="1" ht="24" customHeight="1" spans="1:10">
      <c r="A39" s="181">
        <f t="shared" si="2"/>
        <v>7</v>
      </c>
      <c r="B39" s="220">
        <v>2082302</v>
      </c>
      <c r="C39" s="223" t="s">
        <v>1548</v>
      </c>
      <c r="D39" s="233">
        <v>152000</v>
      </c>
      <c r="E39" s="233"/>
      <c r="F39" s="233"/>
      <c r="G39" s="81"/>
      <c r="H39" s="213"/>
      <c r="I39" s="253">
        <f>G39-D39</f>
        <v>-152000</v>
      </c>
      <c r="J39" s="213"/>
    </row>
    <row r="40" s="181" customFormat="1" ht="24" customHeight="1" spans="1:10">
      <c r="A40" s="181">
        <f t="shared" si="2"/>
        <v>7</v>
      </c>
      <c r="B40" s="220">
        <v>2082399</v>
      </c>
      <c r="C40" s="223" t="s">
        <v>1551</v>
      </c>
      <c r="D40" s="233"/>
      <c r="E40" s="233"/>
      <c r="F40" s="233"/>
      <c r="G40" s="81"/>
      <c r="H40" s="213"/>
      <c r="I40" s="253"/>
      <c r="J40" s="213"/>
    </row>
    <row r="41" s="181" customFormat="1" ht="24" customHeight="1" spans="1:10">
      <c r="A41" s="181">
        <f t="shared" si="2"/>
        <v>5</v>
      </c>
      <c r="B41" s="226" t="s">
        <v>1552</v>
      </c>
      <c r="C41" s="227" t="s">
        <v>1553</v>
      </c>
      <c r="D41" s="234"/>
      <c r="E41" s="234"/>
      <c r="F41" s="234"/>
      <c r="G41" s="209"/>
      <c r="H41" s="210"/>
      <c r="I41" s="254"/>
      <c r="J41" s="210"/>
    </row>
    <row r="42" s="181" customFormat="1" ht="24" customHeight="1" spans="1:10">
      <c r="A42" s="181">
        <f t="shared" si="2"/>
        <v>7</v>
      </c>
      <c r="B42" s="220" t="s">
        <v>1554</v>
      </c>
      <c r="C42" s="223" t="s">
        <v>1548</v>
      </c>
      <c r="D42" s="233"/>
      <c r="E42" s="233"/>
      <c r="F42" s="233"/>
      <c r="G42" s="81"/>
      <c r="H42" s="213"/>
      <c r="I42" s="253"/>
      <c r="J42" s="213"/>
    </row>
    <row r="43" s="181" customFormat="1" ht="24" customHeight="1" spans="1:10">
      <c r="A43" s="181">
        <f t="shared" si="2"/>
        <v>7</v>
      </c>
      <c r="B43" s="220" t="s">
        <v>1555</v>
      </c>
      <c r="C43" s="223" t="s">
        <v>1556</v>
      </c>
      <c r="D43" s="233"/>
      <c r="E43" s="233"/>
      <c r="F43" s="233"/>
      <c r="G43" s="81"/>
      <c r="H43" s="213"/>
      <c r="I43" s="253"/>
      <c r="J43" s="213"/>
    </row>
    <row r="44" s="181" customFormat="1" ht="24" customHeight="1" spans="1:10">
      <c r="A44" s="181">
        <f t="shared" si="2"/>
        <v>3</v>
      </c>
      <c r="B44" s="229">
        <v>211</v>
      </c>
      <c r="C44" s="230" t="s">
        <v>1557</v>
      </c>
      <c r="D44" s="235"/>
      <c r="E44" s="235"/>
      <c r="F44" s="235"/>
      <c r="G44" s="205"/>
      <c r="H44" s="206"/>
      <c r="I44" s="255"/>
      <c r="J44" s="206"/>
    </row>
    <row r="45" s="181" customFormat="1" ht="24" customHeight="1" spans="1:10">
      <c r="A45" s="181">
        <f t="shared" si="2"/>
        <v>5</v>
      </c>
      <c r="B45" s="226">
        <v>21160</v>
      </c>
      <c r="C45" s="227" t="s">
        <v>1558</v>
      </c>
      <c r="D45" s="234"/>
      <c r="E45" s="234"/>
      <c r="F45" s="234"/>
      <c r="G45" s="209"/>
      <c r="H45" s="210"/>
      <c r="I45" s="254"/>
      <c r="J45" s="210"/>
    </row>
    <row r="46" s="181" customFormat="1" ht="24" customHeight="1" spans="1:10">
      <c r="A46" s="181">
        <f t="shared" si="2"/>
        <v>7</v>
      </c>
      <c r="B46" s="220">
        <v>2116001</v>
      </c>
      <c r="C46" s="223" t="s">
        <v>1559</v>
      </c>
      <c r="D46" s="233"/>
      <c r="E46" s="233"/>
      <c r="F46" s="233"/>
      <c r="G46" s="81"/>
      <c r="H46" s="213"/>
      <c r="I46" s="253"/>
      <c r="J46" s="213"/>
    </row>
    <row r="47" s="181" customFormat="1" ht="24" customHeight="1" spans="1:10">
      <c r="A47" s="181">
        <f t="shared" si="2"/>
        <v>7</v>
      </c>
      <c r="B47" s="220">
        <v>2116002</v>
      </c>
      <c r="C47" s="223" t="s">
        <v>1560</v>
      </c>
      <c r="D47" s="233"/>
      <c r="E47" s="233"/>
      <c r="F47" s="233"/>
      <c r="G47" s="81"/>
      <c r="H47" s="213"/>
      <c r="I47" s="253"/>
      <c r="J47" s="213"/>
    </row>
    <row r="48" s="181" customFormat="1" ht="24" customHeight="1" spans="1:10">
      <c r="A48" s="181">
        <f t="shared" si="2"/>
        <v>7</v>
      </c>
      <c r="B48" s="220">
        <v>2116003</v>
      </c>
      <c r="C48" s="223" t="s">
        <v>1561</v>
      </c>
      <c r="D48" s="233"/>
      <c r="E48" s="233"/>
      <c r="F48" s="233"/>
      <c r="G48" s="81"/>
      <c r="H48" s="213"/>
      <c r="I48" s="253"/>
      <c r="J48" s="213"/>
    </row>
    <row r="49" s="181" customFormat="1" ht="24" customHeight="1" spans="1:10">
      <c r="A49" s="181">
        <f t="shared" si="2"/>
        <v>7</v>
      </c>
      <c r="B49" s="220">
        <v>2116099</v>
      </c>
      <c r="C49" s="223" t="s">
        <v>1562</v>
      </c>
      <c r="D49" s="233"/>
      <c r="E49" s="233"/>
      <c r="F49" s="233"/>
      <c r="G49" s="81"/>
      <c r="H49" s="213"/>
      <c r="I49" s="253"/>
      <c r="J49" s="213"/>
    </row>
    <row r="50" s="181" customFormat="1" ht="24" customHeight="1" spans="1:10">
      <c r="A50" s="181">
        <f t="shared" si="2"/>
        <v>5</v>
      </c>
      <c r="B50" s="226">
        <v>21161</v>
      </c>
      <c r="C50" s="227" t="s">
        <v>1563</v>
      </c>
      <c r="D50" s="234"/>
      <c r="E50" s="234"/>
      <c r="F50" s="234"/>
      <c r="G50" s="209"/>
      <c r="H50" s="210"/>
      <c r="I50" s="254"/>
      <c r="J50" s="210"/>
    </row>
    <row r="51" s="181" customFormat="1" ht="24" customHeight="1" spans="1:10">
      <c r="A51" s="181">
        <f t="shared" si="2"/>
        <v>7</v>
      </c>
      <c r="B51" s="220">
        <v>2116101</v>
      </c>
      <c r="C51" s="223" t="s">
        <v>1564</v>
      </c>
      <c r="D51" s="233"/>
      <c r="E51" s="233"/>
      <c r="F51" s="233"/>
      <c r="G51" s="81"/>
      <c r="H51" s="213"/>
      <c r="I51" s="253"/>
      <c r="J51" s="213"/>
    </row>
    <row r="52" s="181" customFormat="1" ht="24" customHeight="1" spans="1:10">
      <c r="A52" s="181">
        <f t="shared" si="2"/>
        <v>7</v>
      </c>
      <c r="B52" s="220">
        <v>2116102</v>
      </c>
      <c r="C52" s="223" t="s">
        <v>1565</v>
      </c>
      <c r="D52" s="233"/>
      <c r="E52" s="233"/>
      <c r="F52" s="233"/>
      <c r="G52" s="81"/>
      <c r="H52" s="213"/>
      <c r="I52" s="253"/>
      <c r="J52" s="213"/>
    </row>
    <row r="53" s="181" customFormat="1" ht="24" customHeight="1" spans="1:10">
      <c r="A53" s="181">
        <f t="shared" si="2"/>
        <v>7</v>
      </c>
      <c r="B53" s="220">
        <v>2116103</v>
      </c>
      <c r="C53" s="223" t="s">
        <v>1566</v>
      </c>
      <c r="D53" s="233"/>
      <c r="E53" s="233"/>
      <c r="F53" s="233"/>
      <c r="G53" s="81"/>
      <c r="H53" s="213"/>
      <c r="I53" s="253"/>
      <c r="J53" s="213"/>
    </row>
    <row r="54" s="181" customFormat="1" ht="24" customHeight="1" spans="1:10">
      <c r="A54" s="181">
        <f t="shared" si="2"/>
        <v>7</v>
      </c>
      <c r="B54" s="220">
        <v>2116104</v>
      </c>
      <c r="C54" s="223" t="s">
        <v>1567</v>
      </c>
      <c r="D54" s="233"/>
      <c r="E54" s="233"/>
      <c r="F54" s="233"/>
      <c r="G54" s="81"/>
      <c r="H54" s="213"/>
      <c r="I54" s="253"/>
      <c r="J54" s="213"/>
    </row>
    <row r="55" s="181" customFormat="1" ht="24" customHeight="1" spans="1:10">
      <c r="A55" s="181">
        <f t="shared" si="2"/>
        <v>3</v>
      </c>
      <c r="B55" s="229">
        <v>212</v>
      </c>
      <c r="C55" s="230" t="s">
        <v>1568</v>
      </c>
      <c r="D55" s="231">
        <f t="shared" ref="D55:G55" si="8">D56+D104</f>
        <v>92674798.09</v>
      </c>
      <c r="E55" s="231">
        <f t="shared" si="8"/>
        <v>135509825.16</v>
      </c>
      <c r="F55" s="231">
        <f>F56+F104+F113</f>
        <v>256785426.12</v>
      </c>
      <c r="G55" s="231">
        <f t="shared" si="8"/>
        <v>72554639.45</v>
      </c>
      <c r="H55" s="206">
        <f t="shared" ref="H55:H57" si="9">G55/F55</f>
        <v>0.282549677940422</v>
      </c>
      <c r="I55" s="251">
        <f>G55-D55</f>
        <v>-20120158.64</v>
      </c>
      <c r="J55" s="206">
        <f t="shared" ref="J55:J57" si="10">I55/D55</f>
        <v>-0.217104963319807</v>
      </c>
    </row>
    <row r="56" s="181" customFormat="1" ht="24" customHeight="1" spans="1:10">
      <c r="A56" s="181">
        <f t="shared" si="2"/>
        <v>5</v>
      </c>
      <c r="B56" s="226">
        <v>21208</v>
      </c>
      <c r="C56" s="227" t="s">
        <v>1569</v>
      </c>
      <c r="D56" s="232">
        <f t="shared" ref="D56:G56" si="11">SUM(D57:D71)</f>
        <v>72391275.16</v>
      </c>
      <c r="E56" s="232">
        <f t="shared" si="11"/>
        <v>129133348.09</v>
      </c>
      <c r="F56" s="232">
        <f t="shared" si="11"/>
        <v>113818949.05</v>
      </c>
      <c r="G56" s="232">
        <f t="shared" si="11"/>
        <v>32457859.74</v>
      </c>
      <c r="H56" s="210">
        <f t="shared" si="9"/>
        <v>0.285170966793424</v>
      </c>
      <c r="I56" s="252">
        <f>G56-D56</f>
        <v>-39933415.42</v>
      </c>
      <c r="J56" s="210">
        <f t="shared" si="10"/>
        <v>-0.551632987977332</v>
      </c>
    </row>
    <row r="57" s="181" customFormat="1" ht="24" customHeight="1" spans="1:10">
      <c r="A57" s="181">
        <f t="shared" si="2"/>
        <v>7</v>
      </c>
      <c r="B57" s="220">
        <v>2120801</v>
      </c>
      <c r="C57" s="223" t="s">
        <v>1570</v>
      </c>
      <c r="D57" s="81">
        <v>70456439.52</v>
      </c>
      <c r="E57" s="225">
        <v>22728760.48</v>
      </c>
      <c r="F57" s="225">
        <v>24970460.48</v>
      </c>
      <c r="G57" s="81">
        <v>24970460.48</v>
      </c>
      <c r="H57" s="213">
        <f t="shared" si="9"/>
        <v>1</v>
      </c>
      <c r="I57" s="249">
        <f>G57-D57</f>
        <v>-45485979.04</v>
      </c>
      <c r="J57" s="213">
        <f t="shared" si="10"/>
        <v>-0.645590088711312</v>
      </c>
    </row>
    <row r="58" s="181" customFormat="1" ht="24" customHeight="1" spans="1:10">
      <c r="A58" s="181">
        <f t="shared" si="2"/>
        <v>7</v>
      </c>
      <c r="B58" s="220">
        <v>2120802</v>
      </c>
      <c r="C58" s="223" t="s">
        <v>1571</v>
      </c>
      <c r="D58" s="81"/>
      <c r="E58" s="224"/>
      <c r="F58" s="225"/>
      <c r="G58" s="81"/>
      <c r="H58" s="213"/>
      <c r="I58" s="248"/>
      <c r="J58" s="213"/>
    </row>
    <row r="59" s="181" customFormat="1" ht="24" customHeight="1" spans="1:10">
      <c r="A59" s="181">
        <f t="shared" si="2"/>
        <v>7</v>
      </c>
      <c r="B59" s="220">
        <v>2120803</v>
      </c>
      <c r="C59" s="223" t="s">
        <v>1572</v>
      </c>
      <c r="D59" s="81"/>
      <c r="E59" s="225">
        <v>13747700</v>
      </c>
      <c r="F59" s="225">
        <v>10747700</v>
      </c>
      <c r="G59" s="81"/>
      <c r="H59" s="213">
        <f>G59/F59</f>
        <v>0</v>
      </c>
      <c r="I59" s="249">
        <f>G59-D59</f>
        <v>0</v>
      </c>
      <c r="J59" s="213"/>
    </row>
    <row r="60" s="181" customFormat="1" ht="24" customHeight="1" spans="1:10">
      <c r="A60" s="181">
        <f t="shared" si="2"/>
        <v>7</v>
      </c>
      <c r="B60" s="220">
        <v>2120804</v>
      </c>
      <c r="C60" s="223" t="s">
        <v>1573</v>
      </c>
      <c r="D60" s="81">
        <v>978000</v>
      </c>
      <c r="E60" s="225"/>
      <c r="F60" s="225"/>
      <c r="G60" s="81"/>
      <c r="H60" s="213"/>
      <c r="I60" s="249">
        <f>G60-D60</f>
        <v>-978000</v>
      </c>
      <c r="J60" s="213">
        <f t="shared" ref="J59:J61" si="12">I60/D60</f>
        <v>-1</v>
      </c>
    </row>
    <row r="61" s="181" customFormat="1" ht="24" customHeight="1" spans="1:10">
      <c r="A61" s="181">
        <f t="shared" si="2"/>
        <v>7</v>
      </c>
      <c r="B61" s="220">
        <v>2120805</v>
      </c>
      <c r="C61" s="223" t="s">
        <v>1574</v>
      </c>
      <c r="D61" s="81"/>
      <c r="E61" s="225">
        <v>88943388.01</v>
      </c>
      <c r="F61" s="225">
        <v>73083150.97</v>
      </c>
      <c r="G61" s="81">
        <v>5950041.6</v>
      </c>
      <c r="H61" s="213">
        <f>G61/F61</f>
        <v>0.0814146834260395</v>
      </c>
      <c r="I61" s="249">
        <f>G61-D61</f>
        <v>5950041.6</v>
      </c>
      <c r="J61" s="213"/>
    </row>
    <row r="62" s="181" customFormat="1" ht="24" customHeight="1" spans="1:10">
      <c r="A62" s="181">
        <f t="shared" si="2"/>
        <v>7</v>
      </c>
      <c r="B62" s="220">
        <v>2120806</v>
      </c>
      <c r="C62" s="223" t="s">
        <v>1575</v>
      </c>
      <c r="D62" s="233"/>
      <c r="E62" s="233"/>
      <c r="F62" s="233"/>
      <c r="G62" s="81"/>
      <c r="H62" s="213"/>
      <c r="I62" s="253"/>
      <c r="J62" s="213"/>
    </row>
    <row r="63" s="181" customFormat="1" ht="24" customHeight="1" spans="1:10">
      <c r="A63" s="181">
        <f t="shared" si="2"/>
        <v>7</v>
      </c>
      <c r="B63" s="220">
        <v>2120807</v>
      </c>
      <c r="C63" s="223" t="s">
        <v>1576</v>
      </c>
      <c r="D63" s="233"/>
      <c r="E63" s="233"/>
      <c r="F63" s="233"/>
      <c r="G63" s="81"/>
      <c r="H63" s="213"/>
      <c r="I63" s="253"/>
      <c r="J63" s="213"/>
    </row>
    <row r="64" s="181" customFormat="1" ht="24" customHeight="1" spans="1:10">
      <c r="A64" s="181">
        <f t="shared" si="2"/>
        <v>7</v>
      </c>
      <c r="B64" s="220">
        <v>2120809</v>
      </c>
      <c r="C64" s="223" t="s">
        <v>1577</v>
      </c>
      <c r="D64" s="233"/>
      <c r="E64" s="233"/>
      <c r="F64" s="233"/>
      <c r="G64" s="81"/>
      <c r="H64" s="213"/>
      <c r="I64" s="253"/>
      <c r="J64" s="213"/>
    </row>
    <row r="65" s="181" customFormat="1" ht="24" customHeight="1" spans="1:10">
      <c r="A65" s="181">
        <f t="shared" si="2"/>
        <v>7</v>
      </c>
      <c r="B65" s="220">
        <v>2120810</v>
      </c>
      <c r="C65" s="223" t="s">
        <v>1578</v>
      </c>
      <c r="D65" s="233"/>
      <c r="E65" s="233"/>
      <c r="F65" s="233"/>
      <c r="G65" s="81"/>
      <c r="H65" s="213"/>
      <c r="I65" s="253"/>
      <c r="J65" s="213"/>
    </row>
    <row r="66" s="181" customFormat="1" ht="24" customHeight="1" spans="1:10">
      <c r="A66" s="181">
        <f t="shared" si="2"/>
        <v>7</v>
      </c>
      <c r="B66" s="220">
        <v>2120811</v>
      </c>
      <c r="C66" s="223" t="s">
        <v>1579</v>
      </c>
      <c r="D66" s="233"/>
      <c r="E66" s="233"/>
      <c r="F66" s="233"/>
      <c r="G66" s="81"/>
      <c r="H66" s="213"/>
      <c r="I66" s="253"/>
      <c r="J66" s="213"/>
    </row>
    <row r="67" s="181" customFormat="1" ht="24" customHeight="1" spans="1:10">
      <c r="A67" s="181">
        <f t="shared" si="2"/>
        <v>7</v>
      </c>
      <c r="B67" s="220">
        <v>2120813</v>
      </c>
      <c r="C67" s="223" t="s">
        <v>1580</v>
      </c>
      <c r="D67" s="233"/>
      <c r="E67" s="233"/>
      <c r="F67" s="233"/>
      <c r="G67" s="81"/>
      <c r="H67" s="213"/>
      <c r="I67" s="253"/>
      <c r="J67" s="213"/>
    </row>
    <row r="68" s="181" customFormat="1" ht="24" customHeight="1" spans="1:10">
      <c r="A68" s="181">
        <f t="shared" si="2"/>
        <v>7</v>
      </c>
      <c r="B68" s="220" t="s">
        <v>1581</v>
      </c>
      <c r="C68" s="223" t="s">
        <v>1582</v>
      </c>
      <c r="D68" s="233"/>
      <c r="E68" s="233"/>
      <c r="F68" s="225">
        <v>21200</v>
      </c>
      <c r="G68" s="81">
        <v>21200</v>
      </c>
      <c r="H68" s="213">
        <f>G68/F68</f>
        <v>1</v>
      </c>
      <c r="I68" s="249">
        <f>G68-D68</f>
        <v>21200</v>
      </c>
      <c r="J68" s="213"/>
    </row>
    <row r="69" s="181" customFormat="1" ht="24" customHeight="1" spans="1:10">
      <c r="A69" s="181">
        <f t="shared" si="2"/>
        <v>7</v>
      </c>
      <c r="B69" s="220" t="s">
        <v>1583</v>
      </c>
      <c r="C69" s="223" t="s">
        <v>1584</v>
      </c>
      <c r="D69" s="233"/>
      <c r="E69" s="233"/>
      <c r="F69" s="225"/>
      <c r="G69" s="81"/>
      <c r="H69" s="213"/>
      <c r="I69" s="253"/>
      <c r="J69" s="213"/>
    </row>
    <row r="70" s="181" customFormat="1" ht="24" customHeight="1" spans="1:10">
      <c r="A70" s="181">
        <f t="shared" si="2"/>
        <v>7</v>
      </c>
      <c r="B70" s="220" t="s">
        <v>1585</v>
      </c>
      <c r="C70" s="223" t="s">
        <v>1586</v>
      </c>
      <c r="D70" s="233">
        <v>260400</v>
      </c>
      <c r="E70" s="233"/>
      <c r="F70" s="225"/>
      <c r="G70" s="81"/>
      <c r="H70" s="213"/>
      <c r="I70" s="249">
        <f>G70-D70</f>
        <v>-260400</v>
      </c>
      <c r="J70" s="213">
        <f>I70/D70</f>
        <v>-1</v>
      </c>
    </row>
    <row r="71" s="181" customFormat="1" ht="24" customHeight="1" spans="1:10">
      <c r="A71" s="181">
        <f t="shared" si="2"/>
        <v>7</v>
      </c>
      <c r="B71" s="220">
        <v>2120899</v>
      </c>
      <c r="C71" s="223" t="s">
        <v>1587</v>
      </c>
      <c r="D71" s="225">
        <v>696435.64</v>
      </c>
      <c r="E71" s="225">
        <v>3713499.6</v>
      </c>
      <c r="F71" s="225">
        <v>4996437.6</v>
      </c>
      <c r="G71" s="81">
        <v>1516157.66</v>
      </c>
      <c r="H71" s="213">
        <f>G71/F71</f>
        <v>0.303447732440409</v>
      </c>
      <c r="I71" s="249">
        <f>G71-D71</f>
        <v>819722.02</v>
      </c>
      <c r="J71" s="213">
        <f>I71/D71</f>
        <v>1.17702480016675</v>
      </c>
    </row>
    <row r="72" s="181" customFormat="1" ht="24" customHeight="1" spans="1:10">
      <c r="A72" s="181">
        <f t="shared" ref="A72:A135" si="13">LEN(B72)</f>
        <v>5</v>
      </c>
      <c r="B72" s="226">
        <v>21210</v>
      </c>
      <c r="C72" s="227" t="s">
        <v>1588</v>
      </c>
      <c r="D72" s="228"/>
      <c r="E72" s="228"/>
      <c r="F72" s="228"/>
      <c r="G72" s="209"/>
      <c r="H72" s="210"/>
      <c r="I72" s="250"/>
      <c r="J72" s="210"/>
    </row>
    <row r="73" s="181" customFormat="1" ht="24" customHeight="1" spans="1:10">
      <c r="A73" s="181">
        <f t="shared" si="13"/>
        <v>7</v>
      </c>
      <c r="B73" s="220">
        <v>2121001</v>
      </c>
      <c r="C73" s="223" t="s">
        <v>1570</v>
      </c>
      <c r="D73" s="224"/>
      <c r="E73" s="224"/>
      <c r="F73" s="224"/>
      <c r="G73" s="81"/>
      <c r="H73" s="213"/>
      <c r="I73" s="248"/>
      <c r="J73" s="213"/>
    </row>
    <row r="74" s="181" customFormat="1" ht="24" customHeight="1" spans="1:10">
      <c r="A74" s="181">
        <f t="shared" si="13"/>
        <v>7</v>
      </c>
      <c r="B74" s="220">
        <v>2121002</v>
      </c>
      <c r="C74" s="223" t="s">
        <v>1571</v>
      </c>
      <c r="D74" s="224"/>
      <c r="E74" s="224"/>
      <c r="F74" s="224"/>
      <c r="G74" s="81"/>
      <c r="H74" s="213"/>
      <c r="I74" s="248"/>
      <c r="J74" s="213"/>
    </row>
    <row r="75" s="181" customFormat="1" ht="24" customHeight="1" spans="1:10">
      <c r="A75" s="181">
        <f t="shared" si="13"/>
        <v>7</v>
      </c>
      <c r="B75" s="220">
        <v>2121099</v>
      </c>
      <c r="C75" s="223" t="s">
        <v>1589</v>
      </c>
      <c r="D75" s="224"/>
      <c r="E75" s="224"/>
      <c r="F75" s="224"/>
      <c r="G75" s="81"/>
      <c r="H75" s="213"/>
      <c r="I75" s="248"/>
      <c r="J75" s="213"/>
    </row>
    <row r="76" s="181" customFormat="1" ht="24" customHeight="1" spans="1:10">
      <c r="A76" s="181">
        <f t="shared" si="13"/>
        <v>5</v>
      </c>
      <c r="B76" s="226">
        <v>21211</v>
      </c>
      <c r="C76" s="227" t="s">
        <v>1590</v>
      </c>
      <c r="D76" s="209"/>
      <c r="E76" s="232"/>
      <c r="F76" s="232"/>
      <c r="G76" s="209"/>
      <c r="H76" s="210"/>
      <c r="I76" s="252"/>
      <c r="J76" s="210"/>
    </row>
    <row r="77" s="181" customFormat="1" ht="24" customHeight="1" spans="1:10">
      <c r="A77" s="181">
        <f t="shared" si="13"/>
        <v>5</v>
      </c>
      <c r="B77" s="226">
        <v>21213</v>
      </c>
      <c r="C77" s="227" t="s">
        <v>1591</v>
      </c>
      <c r="D77" s="234"/>
      <c r="E77" s="234"/>
      <c r="F77" s="234"/>
      <c r="G77" s="209"/>
      <c r="H77" s="210"/>
      <c r="I77" s="254"/>
      <c r="J77" s="210"/>
    </row>
    <row r="78" s="181" customFormat="1" ht="24" customHeight="1" spans="1:10">
      <c r="A78" s="181">
        <f t="shared" si="13"/>
        <v>7</v>
      </c>
      <c r="B78" s="220">
        <v>2121301</v>
      </c>
      <c r="C78" s="223" t="s">
        <v>1592</v>
      </c>
      <c r="D78" s="233"/>
      <c r="E78" s="233"/>
      <c r="F78" s="233"/>
      <c r="G78" s="81"/>
      <c r="H78" s="213"/>
      <c r="I78" s="253"/>
      <c r="J78" s="213"/>
    </row>
    <row r="79" s="181" customFormat="1" ht="24" customHeight="1" spans="1:10">
      <c r="A79" s="181">
        <f t="shared" si="13"/>
        <v>7</v>
      </c>
      <c r="B79" s="220">
        <v>2121302</v>
      </c>
      <c r="C79" s="223" t="s">
        <v>1593</v>
      </c>
      <c r="D79" s="233"/>
      <c r="E79" s="233"/>
      <c r="F79" s="233"/>
      <c r="G79" s="81"/>
      <c r="H79" s="213"/>
      <c r="I79" s="253"/>
      <c r="J79" s="213"/>
    </row>
    <row r="80" s="181" customFormat="1" ht="24" customHeight="1" spans="1:10">
      <c r="A80" s="181">
        <f t="shared" si="13"/>
        <v>7</v>
      </c>
      <c r="B80" s="220">
        <v>2121303</v>
      </c>
      <c r="C80" s="223" t="s">
        <v>1594</v>
      </c>
      <c r="D80" s="233"/>
      <c r="E80" s="233"/>
      <c r="F80" s="233"/>
      <c r="G80" s="81"/>
      <c r="H80" s="213"/>
      <c r="I80" s="253"/>
      <c r="J80" s="213"/>
    </row>
    <row r="81" s="181" customFormat="1" ht="24" customHeight="1" spans="1:10">
      <c r="A81" s="181">
        <f t="shared" si="13"/>
        <v>7</v>
      </c>
      <c r="B81" s="220">
        <v>2121304</v>
      </c>
      <c r="C81" s="223" t="s">
        <v>1595</v>
      </c>
      <c r="D81" s="233"/>
      <c r="E81" s="233"/>
      <c r="F81" s="233"/>
      <c r="G81" s="81"/>
      <c r="H81" s="213"/>
      <c r="I81" s="253"/>
      <c r="J81" s="213"/>
    </row>
    <row r="82" s="181" customFormat="1" ht="24" customHeight="1" spans="1:10">
      <c r="A82" s="181">
        <f t="shared" si="13"/>
        <v>7</v>
      </c>
      <c r="B82" s="220">
        <v>2121399</v>
      </c>
      <c r="C82" s="223" t="s">
        <v>1596</v>
      </c>
      <c r="D82" s="233"/>
      <c r="E82" s="233"/>
      <c r="F82" s="233"/>
      <c r="G82" s="81"/>
      <c r="H82" s="213"/>
      <c r="I82" s="253"/>
      <c r="J82" s="213"/>
    </row>
    <row r="83" s="181" customFormat="1" ht="24" customHeight="1" spans="1:10">
      <c r="A83" s="181">
        <f t="shared" si="13"/>
        <v>5</v>
      </c>
      <c r="B83" s="226">
        <v>21214</v>
      </c>
      <c r="C83" s="227" t="s">
        <v>1597</v>
      </c>
      <c r="D83" s="234"/>
      <c r="E83" s="234"/>
      <c r="F83" s="234"/>
      <c r="G83" s="209"/>
      <c r="H83" s="210"/>
      <c r="I83" s="254"/>
      <c r="J83" s="210"/>
    </row>
    <row r="84" s="181" customFormat="1" ht="24" customHeight="1" spans="1:10">
      <c r="A84" s="181">
        <f t="shared" si="13"/>
        <v>7</v>
      </c>
      <c r="B84" s="220">
        <v>2121401</v>
      </c>
      <c r="C84" s="223" t="s">
        <v>1598</v>
      </c>
      <c r="D84" s="233"/>
      <c r="E84" s="233"/>
      <c r="F84" s="233"/>
      <c r="G84" s="81"/>
      <c r="H84" s="213"/>
      <c r="I84" s="253"/>
      <c r="J84" s="213"/>
    </row>
    <row r="85" s="181" customFormat="1" ht="24" customHeight="1" spans="1:10">
      <c r="A85" s="181">
        <f t="shared" si="13"/>
        <v>7</v>
      </c>
      <c r="B85" s="220">
        <v>2121402</v>
      </c>
      <c r="C85" s="223" t="s">
        <v>1599</v>
      </c>
      <c r="D85" s="233"/>
      <c r="E85" s="233"/>
      <c r="F85" s="233"/>
      <c r="G85" s="81"/>
      <c r="H85" s="213"/>
      <c r="I85" s="253"/>
      <c r="J85" s="213"/>
    </row>
    <row r="86" s="181" customFormat="1" ht="24" customHeight="1" spans="1:10">
      <c r="A86" s="181">
        <f t="shared" si="13"/>
        <v>7</v>
      </c>
      <c r="B86" s="220">
        <v>2121499</v>
      </c>
      <c r="C86" s="223" t="s">
        <v>1600</v>
      </c>
      <c r="D86" s="233"/>
      <c r="E86" s="233"/>
      <c r="F86" s="233"/>
      <c r="G86" s="81"/>
      <c r="H86" s="213"/>
      <c r="I86" s="253"/>
      <c r="J86" s="213"/>
    </row>
    <row r="87" s="181" customFormat="1" ht="24" customHeight="1" spans="1:10">
      <c r="A87" s="181">
        <f t="shared" si="13"/>
        <v>5</v>
      </c>
      <c r="B87" s="226" t="s">
        <v>1601</v>
      </c>
      <c r="C87" s="227" t="s">
        <v>1602</v>
      </c>
      <c r="D87" s="234"/>
      <c r="E87" s="234"/>
      <c r="F87" s="234"/>
      <c r="G87" s="209"/>
      <c r="H87" s="210"/>
      <c r="I87" s="254"/>
      <c r="J87" s="210"/>
    </row>
    <row r="88" s="181" customFormat="1" ht="24" customHeight="1" spans="1:10">
      <c r="A88" s="181">
        <f t="shared" si="13"/>
        <v>7</v>
      </c>
      <c r="B88" s="220" t="s">
        <v>1603</v>
      </c>
      <c r="C88" s="223" t="s">
        <v>1570</v>
      </c>
      <c r="D88" s="233"/>
      <c r="E88" s="233"/>
      <c r="F88" s="233"/>
      <c r="G88" s="81"/>
      <c r="H88" s="213"/>
      <c r="I88" s="253"/>
      <c r="J88" s="213"/>
    </row>
    <row r="89" s="181" customFormat="1" ht="24" customHeight="1" spans="1:10">
      <c r="A89" s="181">
        <f t="shared" si="13"/>
        <v>7</v>
      </c>
      <c r="B89" s="220" t="s">
        <v>1604</v>
      </c>
      <c r="C89" s="223" t="s">
        <v>1571</v>
      </c>
      <c r="D89" s="233"/>
      <c r="E89" s="233"/>
      <c r="F89" s="233"/>
      <c r="G89" s="81"/>
      <c r="H89" s="213"/>
      <c r="I89" s="253"/>
      <c r="J89" s="213"/>
    </row>
    <row r="90" s="181" customFormat="1" ht="24" customHeight="1" spans="1:10">
      <c r="A90" s="181">
        <f t="shared" si="13"/>
        <v>7</v>
      </c>
      <c r="B90" s="220" t="s">
        <v>1605</v>
      </c>
      <c r="C90" s="223" t="s">
        <v>1606</v>
      </c>
      <c r="D90" s="233"/>
      <c r="E90" s="233"/>
      <c r="F90" s="233"/>
      <c r="G90" s="81"/>
      <c r="H90" s="213"/>
      <c r="I90" s="253"/>
      <c r="J90" s="213"/>
    </row>
    <row r="91" s="181" customFormat="1" ht="24" customHeight="1" spans="1:10">
      <c r="A91" s="181">
        <f t="shared" si="13"/>
        <v>5</v>
      </c>
      <c r="B91" s="226" t="s">
        <v>1607</v>
      </c>
      <c r="C91" s="227" t="s">
        <v>1608</v>
      </c>
      <c r="D91" s="234"/>
      <c r="E91" s="234"/>
      <c r="F91" s="234"/>
      <c r="G91" s="209"/>
      <c r="H91" s="210"/>
      <c r="I91" s="254"/>
      <c r="J91" s="210"/>
    </row>
    <row r="92" s="181" customFormat="1" ht="24" customHeight="1" spans="1:10">
      <c r="A92" s="181">
        <f t="shared" si="13"/>
        <v>7</v>
      </c>
      <c r="B92" s="220" t="s">
        <v>1609</v>
      </c>
      <c r="C92" s="223" t="s">
        <v>1570</v>
      </c>
      <c r="D92" s="233"/>
      <c r="E92" s="233"/>
      <c r="F92" s="233"/>
      <c r="G92" s="81"/>
      <c r="H92" s="213"/>
      <c r="I92" s="253"/>
      <c r="J92" s="213"/>
    </row>
    <row r="93" s="181" customFormat="1" ht="24" customHeight="1" spans="1:10">
      <c r="A93" s="181">
        <f t="shared" si="13"/>
        <v>7</v>
      </c>
      <c r="B93" s="220" t="s">
        <v>1610</v>
      </c>
      <c r="C93" s="223" t="s">
        <v>1571</v>
      </c>
      <c r="D93" s="233"/>
      <c r="E93" s="233"/>
      <c r="F93" s="233"/>
      <c r="G93" s="81"/>
      <c r="H93" s="213"/>
      <c r="I93" s="253"/>
      <c r="J93" s="213"/>
    </row>
    <row r="94" s="181" customFormat="1" ht="24" customHeight="1" spans="1:10">
      <c r="A94" s="181">
        <f t="shared" si="13"/>
        <v>7</v>
      </c>
      <c r="B94" s="220" t="s">
        <v>1611</v>
      </c>
      <c r="C94" s="223" t="s">
        <v>1612</v>
      </c>
      <c r="D94" s="233"/>
      <c r="E94" s="233"/>
      <c r="F94" s="233"/>
      <c r="G94" s="81"/>
      <c r="H94" s="213"/>
      <c r="I94" s="253"/>
      <c r="J94" s="213"/>
    </row>
    <row r="95" s="181" customFormat="1" ht="24" customHeight="1" spans="1:10">
      <c r="A95" s="181">
        <f t="shared" si="13"/>
        <v>5</v>
      </c>
      <c r="B95" s="226" t="s">
        <v>1613</v>
      </c>
      <c r="C95" s="227" t="s">
        <v>1614</v>
      </c>
      <c r="D95" s="234"/>
      <c r="E95" s="234"/>
      <c r="F95" s="234"/>
      <c r="G95" s="209"/>
      <c r="H95" s="210"/>
      <c r="I95" s="254"/>
      <c r="J95" s="210"/>
    </row>
    <row r="96" s="181" customFormat="1" ht="24" customHeight="1" spans="1:10">
      <c r="A96" s="181">
        <f t="shared" si="13"/>
        <v>7</v>
      </c>
      <c r="B96" s="220" t="s">
        <v>1615</v>
      </c>
      <c r="C96" s="223" t="s">
        <v>1592</v>
      </c>
      <c r="D96" s="233"/>
      <c r="E96" s="233"/>
      <c r="F96" s="233"/>
      <c r="G96" s="81"/>
      <c r="H96" s="213"/>
      <c r="I96" s="253"/>
      <c r="J96" s="213"/>
    </row>
    <row r="97" s="181" customFormat="1" ht="24" customHeight="1" spans="1:10">
      <c r="A97" s="181">
        <f t="shared" si="13"/>
        <v>7</v>
      </c>
      <c r="B97" s="220" t="s">
        <v>1616</v>
      </c>
      <c r="C97" s="223" t="s">
        <v>1593</v>
      </c>
      <c r="D97" s="233"/>
      <c r="E97" s="233"/>
      <c r="F97" s="233"/>
      <c r="G97" s="81"/>
      <c r="H97" s="213"/>
      <c r="I97" s="253"/>
      <c r="J97" s="213"/>
    </row>
    <row r="98" s="181" customFormat="1" ht="24" customHeight="1" spans="1:10">
      <c r="A98" s="181">
        <f t="shared" si="13"/>
        <v>7</v>
      </c>
      <c r="B98" s="220" t="s">
        <v>1617</v>
      </c>
      <c r="C98" s="223" t="s">
        <v>1594</v>
      </c>
      <c r="D98" s="233"/>
      <c r="E98" s="233"/>
      <c r="F98" s="233"/>
      <c r="G98" s="81"/>
      <c r="H98" s="213"/>
      <c r="I98" s="253"/>
      <c r="J98" s="213"/>
    </row>
    <row r="99" s="181" customFormat="1" ht="24" customHeight="1" spans="1:10">
      <c r="A99" s="181">
        <f t="shared" si="13"/>
        <v>7</v>
      </c>
      <c r="B99" s="220" t="s">
        <v>1618</v>
      </c>
      <c r="C99" s="223" t="s">
        <v>1595</v>
      </c>
      <c r="D99" s="233"/>
      <c r="E99" s="233"/>
      <c r="F99" s="233"/>
      <c r="G99" s="81"/>
      <c r="H99" s="213"/>
      <c r="I99" s="253"/>
      <c r="J99" s="213"/>
    </row>
    <row r="100" s="181" customFormat="1" ht="24" customHeight="1" spans="1:10">
      <c r="A100" s="181">
        <f t="shared" si="13"/>
        <v>7</v>
      </c>
      <c r="B100" s="220" t="s">
        <v>1619</v>
      </c>
      <c r="C100" s="223" t="s">
        <v>1620</v>
      </c>
      <c r="D100" s="233"/>
      <c r="E100" s="233"/>
      <c r="F100" s="233"/>
      <c r="G100" s="81"/>
      <c r="H100" s="213"/>
      <c r="I100" s="253"/>
      <c r="J100" s="213"/>
    </row>
    <row r="101" s="181" customFormat="1" ht="24" customHeight="1" spans="1:10">
      <c r="A101" s="181">
        <f t="shared" si="13"/>
        <v>5</v>
      </c>
      <c r="B101" s="226" t="s">
        <v>1621</v>
      </c>
      <c r="C101" s="227" t="s">
        <v>1622</v>
      </c>
      <c r="D101" s="234"/>
      <c r="E101" s="234"/>
      <c r="F101" s="234"/>
      <c r="G101" s="209"/>
      <c r="H101" s="210"/>
      <c r="I101" s="254"/>
      <c r="J101" s="210"/>
    </row>
    <row r="102" s="181" customFormat="1" ht="24" customHeight="1" spans="1:10">
      <c r="A102" s="181">
        <f t="shared" si="13"/>
        <v>7</v>
      </c>
      <c r="B102" s="220" t="s">
        <v>1623</v>
      </c>
      <c r="C102" s="223" t="s">
        <v>1598</v>
      </c>
      <c r="D102" s="233"/>
      <c r="E102" s="233"/>
      <c r="F102" s="233"/>
      <c r="G102" s="81"/>
      <c r="H102" s="213"/>
      <c r="I102" s="253"/>
      <c r="J102" s="213"/>
    </row>
    <row r="103" s="181" customFormat="1" ht="24" customHeight="1" spans="1:10">
      <c r="A103" s="181">
        <f t="shared" si="13"/>
        <v>7</v>
      </c>
      <c r="B103" s="220" t="s">
        <v>1624</v>
      </c>
      <c r="C103" s="223" t="s">
        <v>1625</v>
      </c>
      <c r="D103" s="233"/>
      <c r="E103" s="233"/>
      <c r="F103" s="233"/>
      <c r="G103" s="81"/>
      <c r="H103" s="213"/>
      <c r="I103" s="253"/>
      <c r="J103" s="213"/>
    </row>
    <row r="104" s="181" customFormat="1" ht="24" customHeight="1" spans="1:10">
      <c r="A104" s="181">
        <f t="shared" si="13"/>
        <v>5</v>
      </c>
      <c r="B104" s="226">
        <v>21219</v>
      </c>
      <c r="C104" s="227" t="s">
        <v>1626</v>
      </c>
      <c r="D104" s="228">
        <f t="shared" ref="D104:G104" si="14">SUM(D105:D112)</f>
        <v>20283522.93</v>
      </c>
      <c r="E104" s="228">
        <f t="shared" si="14"/>
        <v>6376477.07</v>
      </c>
      <c r="F104" s="228">
        <f t="shared" si="14"/>
        <v>45876477.07</v>
      </c>
      <c r="G104" s="228">
        <f t="shared" si="14"/>
        <v>40096779.71</v>
      </c>
      <c r="H104" s="210">
        <f>G104/F104</f>
        <v>0.874016103041628</v>
      </c>
      <c r="I104" s="250">
        <f t="shared" ref="I104:I113" si="15">G104-D104</f>
        <v>19813256.78</v>
      </c>
      <c r="J104" s="210">
        <f>I104/D104</f>
        <v>0.976815361334275</v>
      </c>
    </row>
    <row r="105" s="181" customFormat="1" ht="24" customHeight="1" spans="1:10">
      <c r="A105" s="181">
        <f t="shared" si="13"/>
        <v>7</v>
      </c>
      <c r="B105" s="220">
        <v>2121901</v>
      </c>
      <c r="C105" s="223" t="s">
        <v>1570</v>
      </c>
      <c r="D105" s="233"/>
      <c r="E105" s="233"/>
      <c r="F105" s="233"/>
      <c r="G105" s="81"/>
      <c r="H105" s="213"/>
      <c r="I105" s="253">
        <f t="shared" si="15"/>
        <v>0</v>
      </c>
      <c r="J105" s="213"/>
    </row>
    <row r="106" s="181" customFormat="1" ht="24" customHeight="1" spans="1:10">
      <c r="A106" s="181">
        <f t="shared" si="13"/>
        <v>7</v>
      </c>
      <c r="B106" s="220">
        <v>2121902</v>
      </c>
      <c r="C106" s="223" t="s">
        <v>1571</v>
      </c>
      <c r="D106" s="233"/>
      <c r="E106" s="233"/>
      <c r="F106" s="233"/>
      <c r="G106" s="81"/>
      <c r="H106" s="213"/>
      <c r="I106" s="253">
        <f t="shared" si="15"/>
        <v>0</v>
      </c>
      <c r="J106" s="213"/>
    </row>
    <row r="107" s="181" customFormat="1" ht="24" customHeight="1" spans="1:10">
      <c r="A107" s="181">
        <f t="shared" si="13"/>
        <v>7</v>
      </c>
      <c r="B107" s="220">
        <v>2121903</v>
      </c>
      <c r="C107" s="223" t="s">
        <v>1572</v>
      </c>
      <c r="D107" s="233">
        <v>17495258.71</v>
      </c>
      <c r="E107" s="233">
        <v>6364741.29</v>
      </c>
      <c r="F107" s="81">
        <v>7350304.15</v>
      </c>
      <c r="G107" s="81">
        <v>2789694.75</v>
      </c>
      <c r="H107" s="213">
        <f>G107/F107</f>
        <v>0.379534600619214</v>
      </c>
      <c r="I107" s="253">
        <f t="shared" si="15"/>
        <v>-14705563.96</v>
      </c>
      <c r="J107" s="213">
        <f>I107/D107</f>
        <v>-0.840545670330359</v>
      </c>
    </row>
    <row r="108" s="181" customFormat="1" ht="24" customHeight="1" spans="1:10">
      <c r="A108" s="181">
        <f t="shared" si="13"/>
        <v>7</v>
      </c>
      <c r="B108" s="220">
        <v>2121904</v>
      </c>
      <c r="C108" s="223" t="s">
        <v>1573</v>
      </c>
      <c r="D108" s="233">
        <v>30000</v>
      </c>
      <c r="E108" s="233">
        <v>10000</v>
      </c>
      <c r="F108" s="81">
        <v>10000</v>
      </c>
      <c r="G108" s="81"/>
      <c r="H108" s="213"/>
      <c r="I108" s="253">
        <f t="shared" si="15"/>
        <v>-30000</v>
      </c>
      <c r="J108" s="213"/>
    </row>
    <row r="109" s="181" customFormat="1" ht="24" customHeight="1" spans="1:10">
      <c r="A109" s="181">
        <f t="shared" si="13"/>
        <v>7</v>
      </c>
      <c r="B109" s="220">
        <v>2121905</v>
      </c>
      <c r="C109" s="223" t="s">
        <v>1576</v>
      </c>
      <c r="D109" s="233"/>
      <c r="E109" s="233"/>
      <c r="F109" s="233"/>
      <c r="G109" s="81"/>
      <c r="H109" s="213"/>
      <c r="I109" s="253">
        <f t="shared" si="15"/>
        <v>0</v>
      </c>
      <c r="J109" s="213"/>
    </row>
    <row r="110" s="181" customFormat="1" ht="24" customHeight="1" spans="1:10">
      <c r="A110" s="181">
        <f t="shared" si="13"/>
        <v>7</v>
      </c>
      <c r="B110" s="220">
        <v>2121906</v>
      </c>
      <c r="C110" s="223" t="s">
        <v>1578</v>
      </c>
      <c r="D110" s="233"/>
      <c r="E110" s="233"/>
      <c r="F110" s="233"/>
      <c r="G110" s="81"/>
      <c r="H110" s="213"/>
      <c r="I110" s="253">
        <f t="shared" si="15"/>
        <v>0</v>
      </c>
      <c r="J110" s="213"/>
    </row>
    <row r="111" s="181" customFormat="1" ht="24" customHeight="1" spans="1:10">
      <c r="A111" s="181">
        <f t="shared" si="13"/>
        <v>7</v>
      </c>
      <c r="B111" s="220">
        <v>2121907</v>
      </c>
      <c r="C111" s="223" t="s">
        <v>1579</v>
      </c>
      <c r="D111" s="233"/>
      <c r="E111" s="233"/>
      <c r="F111" s="233"/>
      <c r="G111" s="81"/>
      <c r="H111" s="213"/>
      <c r="I111" s="253">
        <f t="shared" si="15"/>
        <v>0</v>
      </c>
      <c r="J111" s="213"/>
    </row>
    <row r="112" s="181" customFormat="1" ht="24" customHeight="1" spans="1:10">
      <c r="A112" s="181">
        <f t="shared" si="13"/>
        <v>7</v>
      </c>
      <c r="B112" s="220">
        <v>2121999</v>
      </c>
      <c r="C112" s="223" t="s">
        <v>1627</v>
      </c>
      <c r="D112" s="233">
        <v>2758264.22</v>
      </c>
      <c r="E112" s="233">
        <v>1735.78</v>
      </c>
      <c r="F112" s="81">
        <v>38516172.92</v>
      </c>
      <c r="G112" s="81">
        <v>37307084.96</v>
      </c>
      <c r="H112" s="213">
        <f>G112/F112</f>
        <v>0.968608304814932</v>
      </c>
      <c r="I112" s="253">
        <f t="shared" si="15"/>
        <v>34548820.74</v>
      </c>
      <c r="J112" s="213">
        <f>I112/D112</f>
        <v>12.5255660750296</v>
      </c>
    </row>
    <row r="113" s="181" customFormat="1" ht="24" customHeight="1" spans="1:10">
      <c r="A113" s="181">
        <f t="shared" si="13"/>
        <v>5</v>
      </c>
      <c r="B113" s="226">
        <v>21298</v>
      </c>
      <c r="C113" s="227" t="s">
        <v>1628</v>
      </c>
      <c r="D113" s="228">
        <f>SUM(D114:D121)</f>
        <v>0</v>
      </c>
      <c r="E113" s="228"/>
      <c r="F113" s="228">
        <f>SUM(F114:F116)</f>
        <v>97090000</v>
      </c>
      <c r="G113" s="228">
        <f>SUM(G114:G116)</f>
        <v>7535202</v>
      </c>
      <c r="H113" s="210">
        <f>G113/F113</f>
        <v>0.0776104851169018</v>
      </c>
      <c r="I113" s="250">
        <f t="shared" si="15"/>
        <v>7535202</v>
      </c>
      <c r="J113" s="210"/>
    </row>
    <row r="114" s="181" customFormat="1" ht="24" customHeight="1" spans="1:10">
      <c r="A114" s="181">
        <f t="shared" si="13"/>
        <v>7</v>
      </c>
      <c r="B114" s="220">
        <v>2129801</v>
      </c>
      <c r="C114" s="223" t="s">
        <v>1629</v>
      </c>
      <c r="D114" s="233"/>
      <c r="E114" s="233"/>
      <c r="F114" s="256">
        <v>97090000</v>
      </c>
      <c r="G114" s="256">
        <v>7535202</v>
      </c>
      <c r="H114" s="213"/>
      <c r="I114" s="253"/>
      <c r="J114" s="213"/>
    </row>
    <row r="115" s="181" customFormat="1" ht="24" customHeight="1" spans="1:10">
      <c r="A115" s="181">
        <f t="shared" si="13"/>
        <v>7</v>
      </c>
      <c r="B115" s="220">
        <v>2129899</v>
      </c>
      <c r="C115" s="223" t="s">
        <v>1630</v>
      </c>
      <c r="D115" s="233"/>
      <c r="E115" s="233"/>
      <c r="F115" s="256"/>
      <c r="G115" s="256"/>
      <c r="H115" s="213"/>
      <c r="I115" s="253"/>
      <c r="J115" s="213"/>
    </row>
    <row r="116" s="181" customFormat="1" ht="24" customHeight="1" spans="1:10">
      <c r="A116" s="181">
        <f t="shared" si="13"/>
        <v>7</v>
      </c>
      <c r="B116" s="220">
        <v>2121999</v>
      </c>
      <c r="C116" s="223" t="s">
        <v>1627</v>
      </c>
      <c r="D116" s="233"/>
      <c r="E116" s="233"/>
      <c r="F116" s="256"/>
      <c r="G116" s="256"/>
      <c r="H116" s="213"/>
      <c r="I116" s="253"/>
      <c r="J116" s="213"/>
    </row>
    <row r="117" s="181" customFormat="1" ht="24" customHeight="1" spans="1:10">
      <c r="A117" s="181">
        <f t="shared" si="13"/>
        <v>3</v>
      </c>
      <c r="B117" s="229">
        <v>213</v>
      </c>
      <c r="C117" s="230" t="s">
        <v>1631</v>
      </c>
      <c r="D117" s="235">
        <f t="shared" ref="D117:G117" si="16">D118+D141</f>
        <v>0</v>
      </c>
      <c r="E117" s="235">
        <f t="shared" si="16"/>
        <v>12004537.22</v>
      </c>
      <c r="F117" s="235">
        <f t="shared" si="16"/>
        <v>12004537.22</v>
      </c>
      <c r="G117" s="235">
        <f t="shared" si="16"/>
        <v>4914134</v>
      </c>
      <c r="H117" s="206">
        <f t="shared" ref="H117:H119" si="17">G117/F117</f>
        <v>0.409356388333977</v>
      </c>
      <c r="I117" s="255">
        <f>G117-D117</f>
        <v>4914134</v>
      </c>
      <c r="J117" s="206"/>
    </row>
    <row r="118" s="181" customFormat="1" ht="24" customHeight="1" spans="1:10">
      <c r="A118" s="181">
        <f t="shared" si="13"/>
        <v>5</v>
      </c>
      <c r="B118" s="226">
        <v>21366</v>
      </c>
      <c r="C118" s="227" t="s">
        <v>1632</v>
      </c>
      <c r="D118" s="234">
        <f t="shared" ref="D118:G118" si="18">SUM(D119:D122)</f>
        <v>0</v>
      </c>
      <c r="E118" s="234">
        <f t="shared" si="18"/>
        <v>2080000</v>
      </c>
      <c r="F118" s="234">
        <f t="shared" si="18"/>
        <v>2080000</v>
      </c>
      <c r="G118" s="234">
        <f t="shared" si="18"/>
        <v>1310534</v>
      </c>
      <c r="H118" s="210">
        <f t="shared" si="17"/>
        <v>0.630064423076923</v>
      </c>
      <c r="I118" s="254">
        <f>G118-D118</f>
        <v>1310534</v>
      </c>
      <c r="J118" s="210"/>
    </row>
    <row r="119" s="181" customFormat="1" ht="24" customHeight="1" spans="1:10">
      <c r="A119" s="181">
        <f t="shared" si="13"/>
        <v>7</v>
      </c>
      <c r="B119" s="220">
        <v>2136601</v>
      </c>
      <c r="C119" s="223" t="s">
        <v>1548</v>
      </c>
      <c r="D119" s="233"/>
      <c r="E119" s="233">
        <v>2080000</v>
      </c>
      <c r="F119" s="81">
        <v>2080000</v>
      </c>
      <c r="G119" s="81">
        <v>1310534</v>
      </c>
      <c r="H119" s="213">
        <f t="shared" si="17"/>
        <v>0.630064423076923</v>
      </c>
      <c r="I119" s="253">
        <f>G119-D119</f>
        <v>1310534</v>
      </c>
      <c r="J119" s="213"/>
    </row>
    <row r="120" s="181" customFormat="1" ht="24" customHeight="1" spans="1:10">
      <c r="A120" s="181">
        <f t="shared" si="13"/>
        <v>7</v>
      </c>
      <c r="B120" s="220">
        <v>2136602</v>
      </c>
      <c r="C120" s="223" t="s">
        <v>1633</v>
      </c>
      <c r="D120" s="233"/>
      <c r="E120" s="233"/>
      <c r="F120" s="233"/>
      <c r="G120" s="81"/>
      <c r="H120" s="213"/>
      <c r="I120" s="253"/>
      <c r="J120" s="213"/>
    </row>
    <row r="121" s="181" customFormat="1" ht="24" customHeight="1" spans="1:10">
      <c r="A121" s="181">
        <f t="shared" si="13"/>
        <v>7</v>
      </c>
      <c r="B121" s="220">
        <v>2136603</v>
      </c>
      <c r="C121" s="223" t="s">
        <v>1634</v>
      </c>
      <c r="D121" s="233"/>
      <c r="E121" s="233"/>
      <c r="F121" s="233"/>
      <c r="G121" s="81"/>
      <c r="H121" s="213"/>
      <c r="I121" s="253"/>
      <c r="J121" s="213"/>
    </row>
    <row r="122" s="181" customFormat="1" ht="24" customHeight="1" spans="1:10">
      <c r="A122" s="181">
        <f t="shared" si="13"/>
        <v>7</v>
      </c>
      <c r="B122" s="220">
        <v>2136699</v>
      </c>
      <c r="C122" s="223" t="s">
        <v>1635</v>
      </c>
      <c r="D122" s="233"/>
      <c r="E122" s="233"/>
      <c r="F122" s="233"/>
      <c r="G122" s="81"/>
      <c r="H122" s="213"/>
      <c r="I122" s="253"/>
      <c r="J122" s="213"/>
    </row>
    <row r="123" s="181" customFormat="1" ht="24" customHeight="1" spans="1:10">
      <c r="A123" s="181">
        <f t="shared" si="13"/>
        <v>5</v>
      </c>
      <c r="B123" s="226">
        <v>21367</v>
      </c>
      <c r="C123" s="227" t="s">
        <v>1636</v>
      </c>
      <c r="D123" s="234"/>
      <c r="E123" s="234"/>
      <c r="F123" s="234"/>
      <c r="G123" s="209"/>
      <c r="H123" s="210"/>
      <c r="I123" s="254"/>
      <c r="J123" s="210"/>
    </row>
    <row r="124" s="181" customFormat="1" ht="24" customHeight="1" spans="1:10">
      <c r="A124" s="181">
        <f t="shared" si="13"/>
        <v>7</v>
      </c>
      <c r="B124" s="220">
        <v>2136701</v>
      </c>
      <c r="C124" s="223" t="s">
        <v>1548</v>
      </c>
      <c r="D124" s="233"/>
      <c r="E124" s="233"/>
      <c r="F124" s="233"/>
      <c r="G124" s="81"/>
      <c r="H124" s="213"/>
      <c r="I124" s="253"/>
      <c r="J124" s="213"/>
    </row>
    <row r="125" s="181" customFormat="1" ht="24" customHeight="1" spans="1:10">
      <c r="A125" s="181">
        <f t="shared" si="13"/>
        <v>7</v>
      </c>
      <c r="B125" s="220">
        <v>2136702</v>
      </c>
      <c r="C125" s="223" t="s">
        <v>1633</v>
      </c>
      <c r="D125" s="233"/>
      <c r="E125" s="233"/>
      <c r="F125" s="233"/>
      <c r="G125" s="81"/>
      <c r="H125" s="213"/>
      <c r="I125" s="253"/>
      <c r="J125" s="213"/>
    </row>
    <row r="126" s="181" customFormat="1" ht="24" customHeight="1" spans="1:10">
      <c r="A126" s="181">
        <f t="shared" si="13"/>
        <v>7</v>
      </c>
      <c r="B126" s="220">
        <v>2136703</v>
      </c>
      <c r="C126" s="223" t="s">
        <v>1637</v>
      </c>
      <c r="D126" s="233"/>
      <c r="E126" s="233"/>
      <c r="F126" s="233"/>
      <c r="G126" s="81"/>
      <c r="H126" s="213"/>
      <c r="I126" s="253"/>
      <c r="J126" s="213"/>
    </row>
    <row r="127" s="181" customFormat="1" ht="24" customHeight="1" spans="1:10">
      <c r="A127" s="181">
        <f t="shared" si="13"/>
        <v>7</v>
      </c>
      <c r="B127" s="220">
        <v>2136799</v>
      </c>
      <c r="C127" s="223" t="s">
        <v>1638</v>
      </c>
      <c r="D127" s="233"/>
      <c r="E127" s="233"/>
      <c r="F127" s="233"/>
      <c r="G127" s="81"/>
      <c r="H127" s="213"/>
      <c r="I127" s="253"/>
      <c r="J127" s="213"/>
    </row>
    <row r="128" s="181" customFormat="1" ht="24" customHeight="1" spans="1:10">
      <c r="A128" s="181">
        <f t="shared" si="13"/>
        <v>5</v>
      </c>
      <c r="B128" s="226">
        <v>21369</v>
      </c>
      <c r="C128" s="227" t="s">
        <v>1639</v>
      </c>
      <c r="D128" s="234"/>
      <c r="E128" s="234"/>
      <c r="F128" s="234"/>
      <c r="G128" s="209"/>
      <c r="H128" s="210"/>
      <c r="I128" s="254"/>
      <c r="J128" s="210"/>
    </row>
    <row r="129" s="181" customFormat="1" ht="24" customHeight="1" spans="1:10">
      <c r="A129" s="181">
        <f t="shared" si="13"/>
        <v>7</v>
      </c>
      <c r="B129" s="220">
        <v>2136901</v>
      </c>
      <c r="C129" s="223" t="s">
        <v>1640</v>
      </c>
      <c r="D129" s="233"/>
      <c r="E129" s="233"/>
      <c r="F129" s="233"/>
      <c r="G129" s="81"/>
      <c r="H129" s="213"/>
      <c r="I129" s="253"/>
      <c r="J129" s="213"/>
    </row>
    <row r="130" s="181" customFormat="1" ht="24" customHeight="1" spans="1:10">
      <c r="A130" s="181">
        <f t="shared" si="13"/>
        <v>7</v>
      </c>
      <c r="B130" s="220">
        <v>2136902</v>
      </c>
      <c r="C130" s="223" t="s">
        <v>1641</v>
      </c>
      <c r="D130" s="233"/>
      <c r="E130" s="233"/>
      <c r="F130" s="233"/>
      <c r="G130" s="81"/>
      <c r="H130" s="213"/>
      <c r="I130" s="253"/>
      <c r="J130" s="213"/>
    </row>
    <row r="131" s="181" customFormat="1" ht="24" customHeight="1" spans="1:10">
      <c r="A131" s="181">
        <f t="shared" si="13"/>
        <v>7</v>
      </c>
      <c r="B131" s="220">
        <v>2136903</v>
      </c>
      <c r="C131" s="223" t="s">
        <v>1642</v>
      </c>
      <c r="D131" s="233"/>
      <c r="E131" s="233"/>
      <c r="F131" s="233"/>
      <c r="G131" s="81"/>
      <c r="H131" s="213"/>
      <c r="I131" s="253"/>
      <c r="J131" s="213"/>
    </row>
    <row r="132" s="181" customFormat="1" ht="24" customHeight="1" spans="1:10">
      <c r="A132" s="181">
        <f t="shared" si="13"/>
        <v>7</v>
      </c>
      <c r="B132" s="220">
        <v>2136999</v>
      </c>
      <c r="C132" s="223" t="s">
        <v>1643</v>
      </c>
      <c r="D132" s="233"/>
      <c r="E132" s="233"/>
      <c r="F132" s="233"/>
      <c r="G132" s="81"/>
      <c r="H132" s="213"/>
      <c r="I132" s="253"/>
      <c r="J132" s="213"/>
    </row>
    <row r="133" s="181" customFormat="1" ht="24" customHeight="1" spans="1:10">
      <c r="A133" s="181">
        <f t="shared" si="13"/>
        <v>5</v>
      </c>
      <c r="B133" s="226" t="s">
        <v>1644</v>
      </c>
      <c r="C133" s="227" t="s">
        <v>1645</v>
      </c>
      <c r="D133" s="234"/>
      <c r="E133" s="234"/>
      <c r="F133" s="234"/>
      <c r="G133" s="209"/>
      <c r="H133" s="210"/>
      <c r="I133" s="254"/>
      <c r="J133" s="210"/>
    </row>
    <row r="134" s="181" customFormat="1" ht="24" customHeight="1" spans="1:10">
      <c r="A134" s="181">
        <f t="shared" si="13"/>
        <v>7</v>
      </c>
      <c r="B134" s="220" t="s">
        <v>1646</v>
      </c>
      <c r="C134" s="223" t="s">
        <v>1548</v>
      </c>
      <c r="D134" s="233"/>
      <c r="E134" s="233"/>
      <c r="F134" s="233"/>
      <c r="G134" s="81"/>
      <c r="H134" s="213"/>
      <c r="I134" s="253"/>
      <c r="J134" s="213"/>
    </row>
    <row r="135" s="181" customFormat="1" ht="24" customHeight="1" spans="1:10">
      <c r="A135" s="181">
        <f t="shared" si="13"/>
        <v>7</v>
      </c>
      <c r="B135" s="220" t="s">
        <v>1647</v>
      </c>
      <c r="C135" s="223" t="s">
        <v>1648</v>
      </c>
      <c r="D135" s="233"/>
      <c r="E135" s="233"/>
      <c r="F135" s="233"/>
      <c r="G135" s="81"/>
      <c r="H135" s="213"/>
      <c r="I135" s="253"/>
      <c r="J135" s="213"/>
    </row>
    <row r="136" s="181" customFormat="1" ht="24" customHeight="1" spans="1:10">
      <c r="A136" s="181">
        <f t="shared" ref="A136:A199" si="19">LEN(B136)</f>
        <v>5</v>
      </c>
      <c r="B136" s="226" t="s">
        <v>1649</v>
      </c>
      <c r="C136" s="227" t="s">
        <v>1650</v>
      </c>
      <c r="D136" s="234"/>
      <c r="E136" s="234"/>
      <c r="F136" s="234"/>
      <c r="G136" s="209"/>
      <c r="H136" s="210"/>
      <c r="I136" s="254"/>
      <c r="J136" s="210"/>
    </row>
    <row r="137" s="181" customFormat="1" ht="24" customHeight="1" spans="1:10">
      <c r="A137" s="181">
        <f t="shared" si="19"/>
        <v>7</v>
      </c>
      <c r="B137" s="220" t="s">
        <v>1651</v>
      </c>
      <c r="C137" s="223" t="s">
        <v>1640</v>
      </c>
      <c r="D137" s="233"/>
      <c r="E137" s="233"/>
      <c r="F137" s="233"/>
      <c r="G137" s="81"/>
      <c r="H137" s="213"/>
      <c r="I137" s="253"/>
      <c r="J137" s="213"/>
    </row>
    <row r="138" s="181" customFormat="1" ht="24" customHeight="1" spans="1:10">
      <c r="A138" s="181">
        <f t="shared" si="19"/>
        <v>7</v>
      </c>
      <c r="B138" s="220" t="s">
        <v>1652</v>
      </c>
      <c r="C138" s="223" t="s">
        <v>1653</v>
      </c>
      <c r="D138" s="233"/>
      <c r="E138" s="233"/>
      <c r="F138" s="233"/>
      <c r="G138" s="81"/>
      <c r="H138" s="213"/>
      <c r="I138" s="253"/>
      <c r="J138" s="213"/>
    </row>
    <row r="139" s="181" customFormat="1" ht="24" customHeight="1" spans="1:10">
      <c r="A139" s="181">
        <f t="shared" si="19"/>
        <v>7</v>
      </c>
      <c r="B139" s="220" t="s">
        <v>1654</v>
      </c>
      <c r="C139" s="223" t="s">
        <v>1642</v>
      </c>
      <c r="D139" s="233"/>
      <c r="E139" s="233"/>
      <c r="F139" s="233"/>
      <c r="G139" s="81"/>
      <c r="H139" s="213"/>
      <c r="I139" s="253"/>
      <c r="J139" s="213"/>
    </row>
    <row r="140" s="181" customFormat="1" ht="24" customHeight="1" spans="1:10">
      <c r="A140" s="181">
        <f t="shared" si="19"/>
        <v>7</v>
      </c>
      <c r="B140" s="220" t="s">
        <v>1655</v>
      </c>
      <c r="C140" s="223" t="s">
        <v>1656</v>
      </c>
      <c r="D140" s="233"/>
      <c r="E140" s="233"/>
      <c r="F140" s="233"/>
      <c r="G140" s="81"/>
      <c r="H140" s="213"/>
      <c r="I140" s="253"/>
      <c r="J140" s="213"/>
    </row>
    <row r="141" s="181" customFormat="1" ht="24" customHeight="1" spans="1:10">
      <c r="A141" s="181">
        <f t="shared" si="19"/>
        <v>5</v>
      </c>
      <c r="B141" s="226">
        <v>21372</v>
      </c>
      <c r="C141" s="227" t="s">
        <v>1546</v>
      </c>
      <c r="D141" s="234">
        <f t="shared" ref="D141:G141" si="20">SUM(D142:D143)</f>
        <v>0</v>
      </c>
      <c r="E141" s="234">
        <f t="shared" si="20"/>
        <v>9924537.22</v>
      </c>
      <c r="F141" s="234">
        <f t="shared" si="20"/>
        <v>9924537.22</v>
      </c>
      <c r="G141" s="234">
        <f t="shared" si="20"/>
        <v>3603600</v>
      </c>
      <c r="H141" s="210">
        <f t="shared" ref="H141:H143" si="21">G141/F141</f>
        <v>0.363100053948914</v>
      </c>
      <c r="I141" s="254">
        <f>G141-D141</f>
        <v>3603600</v>
      </c>
      <c r="J141" s="210"/>
    </row>
    <row r="142" s="181" customFormat="1" ht="24" customHeight="1" spans="1:10">
      <c r="A142" s="181">
        <f t="shared" si="19"/>
        <v>7</v>
      </c>
      <c r="B142" s="220">
        <v>2137201</v>
      </c>
      <c r="C142" s="223" t="s">
        <v>1547</v>
      </c>
      <c r="D142" s="233"/>
      <c r="E142" s="233">
        <v>4288950</v>
      </c>
      <c r="F142" s="233">
        <v>4288950</v>
      </c>
      <c r="G142" s="81">
        <v>3603600</v>
      </c>
      <c r="H142" s="213">
        <f t="shared" si="21"/>
        <v>0.840205644738223</v>
      </c>
      <c r="I142" s="253">
        <f>G142-D142</f>
        <v>3603600</v>
      </c>
      <c r="J142" s="213"/>
    </row>
    <row r="143" s="181" customFormat="1" ht="24" customHeight="1" spans="1:10">
      <c r="A143" s="181">
        <f t="shared" si="19"/>
        <v>7</v>
      </c>
      <c r="B143" s="220">
        <v>2137202</v>
      </c>
      <c r="C143" s="223" t="s">
        <v>1548</v>
      </c>
      <c r="D143" s="233"/>
      <c r="E143" s="233">
        <v>5635587.22</v>
      </c>
      <c r="F143" s="233">
        <v>5635587.22</v>
      </c>
      <c r="G143" s="81"/>
      <c r="H143" s="213">
        <f t="shared" si="21"/>
        <v>0</v>
      </c>
      <c r="I143" s="253">
        <f>G143-D143</f>
        <v>0</v>
      </c>
      <c r="J143" s="213"/>
    </row>
    <row r="144" s="181" customFormat="1" ht="24" customHeight="1" spans="1:10">
      <c r="A144" s="181">
        <f t="shared" si="19"/>
        <v>3</v>
      </c>
      <c r="B144" s="229">
        <v>214</v>
      </c>
      <c r="C144" s="230" t="s">
        <v>1657</v>
      </c>
      <c r="D144" s="235"/>
      <c r="E144" s="235"/>
      <c r="F144" s="235"/>
      <c r="G144" s="205"/>
      <c r="H144" s="206"/>
      <c r="I144" s="255"/>
      <c r="J144" s="206"/>
    </row>
    <row r="145" s="181" customFormat="1" ht="24" customHeight="1" spans="1:10">
      <c r="A145" s="181">
        <f t="shared" si="19"/>
        <v>5</v>
      </c>
      <c r="B145" s="226">
        <v>21460</v>
      </c>
      <c r="C145" s="227" t="s">
        <v>1658</v>
      </c>
      <c r="D145" s="234"/>
      <c r="E145" s="234"/>
      <c r="F145" s="234"/>
      <c r="G145" s="209"/>
      <c r="H145" s="210"/>
      <c r="I145" s="254"/>
      <c r="J145" s="210"/>
    </row>
    <row r="146" s="181" customFormat="1" ht="24" customHeight="1" spans="1:10">
      <c r="A146" s="181">
        <f t="shared" si="19"/>
        <v>7</v>
      </c>
      <c r="B146" s="220">
        <v>2146001</v>
      </c>
      <c r="C146" s="223" t="s">
        <v>1659</v>
      </c>
      <c r="D146" s="233"/>
      <c r="E146" s="233"/>
      <c r="F146" s="233"/>
      <c r="G146" s="81"/>
      <c r="H146" s="213"/>
      <c r="I146" s="253"/>
      <c r="J146" s="213"/>
    </row>
    <row r="147" s="181" customFormat="1" ht="24" customHeight="1" spans="1:10">
      <c r="A147" s="181">
        <f t="shared" si="19"/>
        <v>7</v>
      </c>
      <c r="B147" s="220">
        <v>2146002</v>
      </c>
      <c r="C147" s="223" t="s">
        <v>1660</v>
      </c>
      <c r="D147" s="233"/>
      <c r="E147" s="233"/>
      <c r="F147" s="233"/>
      <c r="G147" s="81"/>
      <c r="H147" s="213"/>
      <c r="I147" s="253"/>
      <c r="J147" s="213"/>
    </row>
    <row r="148" s="181" customFormat="1" ht="24" customHeight="1" spans="1:10">
      <c r="A148" s="181">
        <f t="shared" si="19"/>
        <v>7</v>
      </c>
      <c r="B148" s="220">
        <v>2146003</v>
      </c>
      <c r="C148" s="223" t="s">
        <v>1661</v>
      </c>
      <c r="D148" s="233"/>
      <c r="E148" s="233"/>
      <c r="F148" s="233"/>
      <c r="G148" s="81"/>
      <c r="H148" s="213"/>
      <c r="I148" s="253"/>
      <c r="J148" s="213"/>
    </row>
    <row r="149" s="181" customFormat="1" ht="24" customHeight="1" spans="1:10">
      <c r="A149" s="181">
        <f t="shared" si="19"/>
        <v>7</v>
      </c>
      <c r="B149" s="220">
        <v>2146099</v>
      </c>
      <c r="C149" s="223" t="s">
        <v>1662</v>
      </c>
      <c r="D149" s="233"/>
      <c r="E149" s="233"/>
      <c r="F149" s="233"/>
      <c r="G149" s="81"/>
      <c r="H149" s="213"/>
      <c r="I149" s="253"/>
      <c r="J149" s="213"/>
    </row>
    <row r="150" s="181" customFormat="1" ht="24" customHeight="1" spans="1:10">
      <c r="A150" s="181">
        <f t="shared" si="19"/>
        <v>5</v>
      </c>
      <c r="B150" s="226">
        <v>21462</v>
      </c>
      <c r="C150" s="227" t="s">
        <v>1663</v>
      </c>
      <c r="D150" s="234"/>
      <c r="E150" s="234"/>
      <c r="F150" s="234"/>
      <c r="G150" s="209"/>
      <c r="H150" s="210"/>
      <c r="I150" s="254"/>
      <c r="J150" s="210"/>
    </row>
    <row r="151" s="181" customFormat="1" ht="24" customHeight="1" spans="1:10">
      <c r="A151" s="181">
        <f t="shared" si="19"/>
        <v>7</v>
      </c>
      <c r="B151" s="220">
        <v>2146201</v>
      </c>
      <c r="C151" s="223" t="s">
        <v>1661</v>
      </c>
      <c r="D151" s="233"/>
      <c r="E151" s="233"/>
      <c r="F151" s="233"/>
      <c r="G151" s="81"/>
      <c r="H151" s="213"/>
      <c r="I151" s="253"/>
      <c r="J151" s="213"/>
    </row>
    <row r="152" s="181" customFormat="1" ht="24" customHeight="1" spans="1:10">
      <c r="A152" s="181">
        <f t="shared" si="19"/>
        <v>7</v>
      </c>
      <c r="B152" s="220">
        <v>2146202</v>
      </c>
      <c r="C152" s="223" t="s">
        <v>1664</v>
      </c>
      <c r="D152" s="233"/>
      <c r="E152" s="233"/>
      <c r="F152" s="233"/>
      <c r="G152" s="81"/>
      <c r="H152" s="213"/>
      <c r="I152" s="253"/>
      <c r="J152" s="213"/>
    </row>
    <row r="153" s="181" customFormat="1" ht="24" customHeight="1" spans="1:10">
      <c r="A153" s="181">
        <f t="shared" si="19"/>
        <v>7</v>
      </c>
      <c r="B153" s="220">
        <v>2146203</v>
      </c>
      <c r="C153" s="223" t="s">
        <v>1665</v>
      </c>
      <c r="D153" s="233"/>
      <c r="E153" s="233"/>
      <c r="F153" s="233"/>
      <c r="G153" s="81"/>
      <c r="H153" s="213"/>
      <c r="I153" s="253"/>
      <c r="J153" s="213"/>
    </row>
    <row r="154" s="181" customFormat="1" ht="24" customHeight="1" spans="1:10">
      <c r="A154" s="181">
        <f t="shared" si="19"/>
        <v>7</v>
      </c>
      <c r="B154" s="220">
        <v>2146299</v>
      </c>
      <c r="C154" s="223" t="s">
        <v>1666</v>
      </c>
      <c r="D154" s="233"/>
      <c r="E154" s="233"/>
      <c r="F154" s="233"/>
      <c r="G154" s="81"/>
      <c r="H154" s="213"/>
      <c r="I154" s="253"/>
      <c r="J154" s="213"/>
    </row>
    <row r="155" s="181" customFormat="1" ht="24" customHeight="1" spans="1:10">
      <c r="A155" s="181">
        <f t="shared" si="19"/>
        <v>5</v>
      </c>
      <c r="B155" s="226">
        <v>21464</v>
      </c>
      <c r="C155" s="227" t="s">
        <v>1667</v>
      </c>
      <c r="D155" s="234"/>
      <c r="E155" s="234"/>
      <c r="F155" s="234"/>
      <c r="G155" s="209"/>
      <c r="H155" s="210"/>
      <c r="I155" s="254"/>
      <c r="J155" s="210"/>
    </row>
    <row r="156" s="181" customFormat="1" ht="24" customHeight="1" spans="1:10">
      <c r="A156" s="181">
        <f t="shared" si="19"/>
        <v>7</v>
      </c>
      <c r="B156" s="220">
        <v>2146401</v>
      </c>
      <c r="C156" s="223" t="s">
        <v>1668</v>
      </c>
      <c r="D156" s="233"/>
      <c r="E156" s="233"/>
      <c r="F156" s="233"/>
      <c r="G156" s="81"/>
      <c r="H156" s="213"/>
      <c r="I156" s="253"/>
      <c r="J156" s="213"/>
    </row>
    <row r="157" s="181" customFormat="1" ht="24" customHeight="1" spans="1:10">
      <c r="A157" s="181">
        <f t="shared" si="19"/>
        <v>7</v>
      </c>
      <c r="B157" s="220">
        <v>2146402</v>
      </c>
      <c r="C157" s="223" t="s">
        <v>1669</v>
      </c>
      <c r="D157" s="233"/>
      <c r="E157" s="233"/>
      <c r="F157" s="233"/>
      <c r="G157" s="81"/>
      <c r="H157" s="213"/>
      <c r="I157" s="253"/>
      <c r="J157" s="213"/>
    </row>
    <row r="158" s="181" customFormat="1" ht="24" customHeight="1" spans="1:10">
      <c r="A158" s="181">
        <f t="shared" si="19"/>
        <v>7</v>
      </c>
      <c r="B158" s="220">
        <v>2146403</v>
      </c>
      <c r="C158" s="223" t="s">
        <v>1670</v>
      </c>
      <c r="D158" s="233"/>
      <c r="E158" s="233"/>
      <c r="F158" s="233"/>
      <c r="G158" s="81"/>
      <c r="H158" s="213"/>
      <c r="I158" s="253"/>
      <c r="J158" s="213"/>
    </row>
    <row r="159" s="181" customFormat="1" ht="24" customHeight="1" spans="1:10">
      <c r="A159" s="181">
        <f t="shared" si="19"/>
        <v>7</v>
      </c>
      <c r="B159" s="220">
        <v>2146404</v>
      </c>
      <c r="C159" s="223" t="s">
        <v>1671</v>
      </c>
      <c r="D159" s="233"/>
      <c r="E159" s="233"/>
      <c r="F159" s="233"/>
      <c r="G159" s="81"/>
      <c r="H159" s="213"/>
      <c r="I159" s="253"/>
      <c r="J159" s="213"/>
    </row>
    <row r="160" s="181" customFormat="1" ht="24" customHeight="1" spans="1:10">
      <c r="A160" s="181">
        <f t="shared" si="19"/>
        <v>7</v>
      </c>
      <c r="B160" s="220">
        <v>2146405</v>
      </c>
      <c r="C160" s="223" t="s">
        <v>1672</v>
      </c>
      <c r="D160" s="233"/>
      <c r="E160" s="233"/>
      <c r="F160" s="233"/>
      <c r="G160" s="81"/>
      <c r="H160" s="213"/>
      <c r="I160" s="253"/>
      <c r="J160" s="213"/>
    </row>
    <row r="161" s="181" customFormat="1" ht="24" customHeight="1" spans="1:10">
      <c r="A161" s="181">
        <f t="shared" si="19"/>
        <v>7</v>
      </c>
      <c r="B161" s="220">
        <v>2146406</v>
      </c>
      <c r="C161" s="223" t="s">
        <v>1673</v>
      </c>
      <c r="D161" s="233"/>
      <c r="E161" s="233"/>
      <c r="F161" s="233"/>
      <c r="G161" s="81"/>
      <c r="H161" s="213"/>
      <c r="I161" s="253"/>
      <c r="J161" s="213"/>
    </row>
    <row r="162" s="181" customFormat="1" ht="24" customHeight="1" spans="1:10">
      <c r="A162" s="181">
        <f t="shared" si="19"/>
        <v>7</v>
      </c>
      <c r="B162" s="220">
        <v>2146407</v>
      </c>
      <c r="C162" s="223" t="s">
        <v>1674</v>
      </c>
      <c r="D162" s="233"/>
      <c r="E162" s="233"/>
      <c r="F162" s="233"/>
      <c r="G162" s="81"/>
      <c r="H162" s="213"/>
      <c r="I162" s="253"/>
      <c r="J162" s="213"/>
    </row>
    <row r="163" s="181" customFormat="1" ht="24" customHeight="1" spans="1:10">
      <c r="A163" s="181">
        <f t="shared" si="19"/>
        <v>7</v>
      </c>
      <c r="B163" s="220">
        <v>2146499</v>
      </c>
      <c r="C163" s="223" t="s">
        <v>1675</v>
      </c>
      <c r="D163" s="233"/>
      <c r="E163" s="233"/>
      <c r="F163" s="233"/>
      <c r="G163" s="81"/>
      <c r="H163" s="213"/>
      <c r="I163" s="253"/>
      <c r="J163" s="213"/>
    </row>
    <row r="164" s="181" customFormat="1" ht="24" customHeight="1" spans="1:10">
      <c r="A164" s="181">
        <f t="shared" si="19"/>
        <v>5</v>
      </c>
      <c r="B164" s="226">
        <v>21468</v>
      </c>
      <c r="C164" s="227" t="s">
        <v>1676</v>
      </c>
      <c r="D164" s="234"/>
      <c r="E164" s="234"/>
      <c r="F164" s="234"/>
      <c r="G164" s="209"/>
      <c r="H164" s="210"/>
      <c r="I164" s="254"/>
      <c r="J164" s="210"/>
    </row>
    <row r="165" s="181" customFormat="1" ht="24" customHeight="1" spans="1:10">
      <c r="A165" s="181">
        <f t="shared" si="19"/>
        <v>7</v>
      </c>
      <c r="B165" s="220">
        <v>2146801</v>
      </c>
      <c r="C165" s="223" t="s">
        <v>1677</v>
      </c>
      <c r="D165" s="233"/>
      <c r="E165" s="233"/>
      <c r="F165" s="233"/>
      <c r="G165" s="81"/>
      <c r="H165" s="213"/>
      <c r="I165" s="253"/>
      <c r="J165" s="213"/>
    </row>
    <row r="166" s="181" customFormat="1" ht="24" customHeight="1" spans="1:10">
      <c r="A166" s="181">
        <f t="shared" si="19"/>
        <v>7</v>
      </c>
      <c r="B166" s="220">
        <v>2146802</v>
      </c>
      <c r="C166" s="223" t="s">
        <v>1678</v>
      </c>
      <c r="D166" s="233"/>
      <c r="E166" s="233"/>
      <c r="F166" s="233"/>
      <c r="G166" s="81"/>
      <c r="H166" s="213"/>
      <c r="I166" s="253"/>
      <c r="J166" s="213"/>
    </row>
    <row r="167" s="181" customFormat="1" ht="24" customHeight="1" spans="1:10">
      <c r="A167" s="181">
        <f t="shared" si="19"/>
        <v>7</v>
      </c>
      <c r="B167" s="220">
        <v>2146803</v>
      </c>
      <c r="C167" s="223" t="s">
        <v>1679</v>
      </c>
      <c r="D167" s="233"/>
      <c r="E167" s="233"/>
      <c r="F167" s="233"/>
      <c r="G167" s="81"/>
      <c r="H167" s="213"/>
      <c r="I167" s="253"/>
      <c r="J167" s="213"/>
    </row>
    <row r="168" s="181" customFormat="1" ht="24" customHeight="1" spans="1:10">
      <c r="A168" s="181">
        <f t="shared" si="19"/>
        <v>7</v>
      </c>
      <c r="B168" s="220">
        <v>2146804</v>
      </c>
      <c r="C168" s="223" t="s">
        <v>1680</v>
      </c>
      <c r="D168" s="233"/>
      <c r="E168" s="233"/>
      <c r="F168" s="233"/>
      <c r="G168" s="81"/>
      <c r="H168" s="213"/>
      <c r="I168" s="253"/>
      <c r="J168" s="213"/>
    </row>
    <row r="169" s="181" customFormat="1" ht="24" customHeight="1" spans="1:10">
      <c r="A169" s="181">
        <f t="shared" si="19"/>
        <v>7</v>
      </c>
      <c r="B169" s="220">
        <v>2146805</v>
      </c>
      <c r="C169" s="223" t="s">
        <v>1681</v>
      </c>
      <c r="D169" s="233"/>
      <c r="E169" s="233"/>
      <c r="F169" s="233"/>
      <c r="G169" s="81"/>
      <c r="H169" s="213"/>
      <c r="I169" s="253"/>
      <c r="J169" s="213"/>
    </row>
    <row r="170" s="181" customFormat="1" ht="24" customHeight="1" spans="1:10">
      <c r="A170" s="181">
        <f t="shared" si="19"/>
        <v>7</v>
      </c>
      <c r="B170" s="220">
        <v>2146899</v>
      </c>
      <c r="C170" s="223" t="s">
        <v>1682</v>
      </c>
      <c r="D170" s="233"/>
      <c r="E170" s="233"/>
      <c r="F170" s="233"/>
      <c r="G170" s="81"/>
      <c r="H170" s="213"/>
      <c r="I170" s="253"/>
      <c r="J170" s="213"/>
    </row>
    <row r="171" s="181" customFormat="1" ht="24" customHeight="1" spans="1:10">
      <c r="A171" s="181">
        <f t="shared" si="19"/>
        <v>5</v>
      </c>
      <c r="B171" s="226">
        <v>21469</v>
      </c>
      <c r="C171" s="227" t="s">
        <v>1683</v>
      </c>
      <c r="D171" s="234"/>
      <c r="E171" s="234"/>
      <c r="F171" s="234"/>
      <c r="G171" s="209"/>
      <c r="H171" s="210"/>
      <c r="I171" s="254"/>
      <c r="J171" s="210"/>
    </row>
    <row r="172" s="181" customFormat="1" ht="24" customHeight="1" spans="1:10">
      <c r="A172" s="181">
        <f t="shared" si="19"/>
        <v>7</v>
      </c>
      <c r="B172" s="220">
        <v>2146901</v>
      </c>
      <c r="C172" s="223" t="s">
        <v>1684</v>
      </c>
      <c r="D172" s="233"/>
      <c r="E172" s="233"/>
      <c r="F172" s="233"/>
      <c r="G172" s="81"/>
      <c r="H172" s="213"/>
      <c r="I172" s="253"/>
      <c r="J172" s="213"/>
    </row>
    <row r="173" s="181" customFormat="1" ht="24" customHeight="1" spans="1:10">
      <c r="A173" s="181">
        <f t="shared" si="19"/>
        <v>7</v>
      </c>
      <c r="B173" s="220">
        <v>2146902</v>
      </c>
      <c r="C173" s="223" t="s">
        <v>1685</v>
      </c>
      <c r="D173" s="233"/>
      <c r="E173" s="233"/>
      <c r="F173" s="233"/>
      <c r="G173" s="81"/>
      <c r="H173" s="213"/>
      <c r="I173" s="253"/>
      <c r="J173" s="213"/>
    </row>
    <row r="174" s="181" customFormat="1" ht="24" customHeight="1" spans="1:10">
      <c r="A174" s="181">
        <f t="shared" si="19"/>
        <v>7</v>
      </c>
      <c r="B174" s="220">
        <v>2146903</v>
      </c>
      <c r="C174" s="223" t="s">
        <v>1686</v>
      </c>
      <c r="D174" s="233"/>
      <c r="E174" s="233"/>
      <c r="F174" s="233"/>
      <c r="G174" s="81"/>
      <c r="H174" s="213"/>
      <c r="I174" s="253"/>
      <c r="J174" s="213"/>
    </row>
    <row r="175" s="181" customFormat="1" ht="24" customHeight="1" spans="1:10">
      <c r="A175" s="181">
        <f t="shared" si="19"/>
        <v>7</v>
      </c>
      <c r="B175" s="220">
        <v>2146904</v>
      </c>
      <c r="C175" s="223" t="s">
        <v>1687</v>
      </c>
      <c r="D175" s="233"/>
      <c r="E175" s="233"/>
      <c r="F175" s="233"/>
      <c r="G175" s="81"/>
      <c r="H175" s="213"/>
      <c r="I175" s="253"/>
      <c r="J175" s="213"/>
    </row>
    <row r="176" s="181" customFormat="1" ht="24" customHeight="1" spans="1:10">
      <c r="A176" s="181">
        <f t="shared" si="19"/>
        <v>7</v>
      </c>
      <c r="B176" s="220">
        <v>2146906</v>
      </c>
      <c r="C176" s="223" t="s">
        <v>1688</v>
      </c>
      <c r="D176" s="233"/>
      <c r="E176" s="233"/>
      <c r="F176" s="233"/>
      <c r="G176" s="81"/>
      <c r="H176" s="213"/>
      <c r="I176" s="253"/>
      <c r="J176" s="213"/>
    </row>
    <row r="177" s="181" customFormat="1" ht="24" customHeight="1" spans="1:10">
      <c r="A177" s="181">
        <f t="shared" si="19"/>
        <v>7</v>
      </c>
      <c r="B177" s="220">
        <v>2146907</v>
      </c>
      <c r="C177" s="223" t="s">
        <v>1689</v>
      </c>
      <c r="D177" s="233"/>
      <c r="E177" s="233"/>
      <c r="F177" s="233"/>
      <c r="G177" s="81"/>
      <c r="H177" s="213"/>
      <c r="I177" s="253"/>
      <c r="J177" s="213"/>
    </row>
    <row r="178" s="181" customFormat="1" ht="24" customHeight="1" spans="1:10">
      <c r="A178" s="181">
        <f t="shared" si="19"/>
        <v>7</v>
      </c>
      <c r="B178" s="220">
        <v>2146908</v>
      </c>
      <c r="C178" s="223" t="s">
        <v>1690</v>
      </c>
      <c r="D178" s="233"/>
      <c r="E178" s="233"/>
      <c r="F178" s="233"/>
      <c r="G178" s="81"/>
      <c r="H178" s="213"/>
      <c r="I178" s="253"/>
      <c r="J178" s="213"/>
    </row>
    <row r="179" s="181" customFormat="1" ht="24" customHeight="1" spans="1:10">
      <c r="A179" s="181">
        <f t="shared" si="19"/>
        <v>7</v>
      </c>
      <c r="B179" s="220">
        <v>2146999</v>
      </c>
      <c r="C179" s="223" t="s">
        <v>1691</v>
      </c>
      <c r="D179" s="233"/>
      <c r="E179" s="233"/>
      <c r="F179" s="233"/>
      <c r="G179" s="81"/>
      <c r="H179" s="213"/>
      <c r="I179" s="253"/>
      <c r="J179" s="213"/>
    </row>
    <row r="180" s="181" customFormat="1" ht="24" customHeight="1" spans="1:10">
      <c r="A180" s="181">
        <f t="shared" si="19"/>
        <v>7</v>
      </c>
      <c r="B180" s="220" t="s">
        <v>1692</v>
      </c>
      <c r="C180" s="223" t="s">
        <v>1691</v>
      </c>
      <c r="D180" s="233"/>
      <c r="E180" s="233"/>
      <c r="F180" s="233"/>
      <c r="G180" s="81"/>
      <c r="H180" s="213"/>
      <c r="I180" s="253"/>
      <c r="J180" s="213"/>
    </row>
    <row r="181" s="181" customFormat="1" ht="24" customHeight="1" spans="1:10">
      <c r="A181" s="181">
        <f t="shared" si="19"/>
        <v>5</v>
      </c>
      <c r="B181" s="226" t="s">
        <v>1693</v>
      </c>
      <c r="C181" s="227" t="s">
        <v>1694</v>
      </c>
      <c r="D181" s="234"/>
      <c r="E181" s="234"/>
      <c r="F181" s="234"/>
      <c r="G181" s="209"/>
      <c r="H181" s="210"/>
      <c r="I181" s="254"/>
      <c r="J181" s="210"/>
    </row>
    <row r="182" s="181" customFormat="1" ht="24" customHeight="1" spans="1:10">
      <c r="A182" s="181">
        <f t="shared" si="19"/>
        <v>7</v>
      </c>
      <c r="B182" s="220" t="s">
        <v>1695</v>
      </c>
      <c r="C182" s="223" t="s">
        <v>1659</v>
      </c>
      <c r="D182" s="233"/>
      <c r="E182" s="233"/>
      <c r="F182" s="233"/>
      <c r="G182" s="81"/>
      <c r="H182" s="213"/>
      <c r="I182" s="253"/>
      <c r="J182" s="213"/>
    </row>
    <row r="183" s="181" customFormat="1" ht="24" customHeight="1" spans="1:10">
      <c r="A183" s="181">
        <f t="shared" si="19"/>
        <v>7</v>
      </c>
      <c r="B183" s="220" t="s">
        <v>1696</v>
      </c>
      <c r="C183" s="223" t="s">
        <v>1697</v>
      </c>
      <c r="D183" s="233"/>
      <c r="E183" s="233"/>
      <c r="F183" s="233"/>
      <c r="G183" s="81"/>
      <c r="H183" s="213"/>
      <c r="I183" s="253"/>
      <c r="J183" s="213"/>
    </row>
    <row r="184" s="181" customFormat="1" ht="24" customHeight="1" spans="1:10">
      <c r="A184" s="181">
        <f t="shared" si="19"/>
        <v>5</v>
      </c>
      <c r="B184" s="226" t="s">
        <v>1698</v>
      </c>
      <c r="C184" s="227" t="s">
        <v>1699</v>
      </c>
      <c r="D184" s="234"/>
      <c r="E184" s="234"/>
      <c r="F184" s="234"/>
      <c r="G184" s="209"/>
      <c r="H184" s="210"/>
      <c r="I184" s="254"/>
      <c r="J184" s="210"/>
    </row>
    <row r="185" s="181" customFormat="1" ht="24" customHeight="1" spans="1:10">
      <c r="A185" s="181">
        <f t="shared" si="19"/>
        <v>7</v>
      </c>
      <c r="B185" s="220" t="s">
        <v>1700</v>
      </c>
      <c r="C185" s="223" t="s">
        <v>1659</v>
      </c>
      <c r="D185" s="233"/>
      <c r="E185" s="233"/>
      <c r="F185" s="233"/>
      <c r="G185" s="81"/>
      <c r="H185" s="213"/>
      <c r="I185" s="253"/>
      <c r="J185" s="213"/>
    </row>
    <row r="186" s="181" customFormat="1" ht="24" customHeight="1" spans="1:10">
      <c r="A186" s="181">
        <f t="shared" si="19"/>
        <v>7</v>
      </c>
      <c r="B186" s="220" t="s">
        <v>1701</v>
      </c>
      <c r="C186" s="223" t="s">
        <v>1702</v>
      </c>
      <c r="D186" s="233"/>
      <c r="E186" s="233"/>
      <c r="F186" s="233"/>
      <c r="G186" s="81"/>
      <c r="H186" s="213"/>
      <c r="I186" s="253"/>
      <c r="J186" s="213"/>
    </row>
    <row r="187" s="181" customFormat="1" ht="24" customHeight="1" spans="1:10">
      <c r="A187" s="181">
        <f t="shared" si="19"/>
        <v>5</v>
      </c>
      <c r="B187" s="226" t="s">
        <v>1703</v>
      </c>
      <c r="C187" s="227" t="s">
        <v>1704</v>
      </c>
      <c r="D187" s="234"/>
      <c r="E187" s="234"/>
      <c r="F187" s="234"/>
      <c r="G187" s="209"/>
      <c r="H187" s="210"/>
      <c r="I187" s="254"/>
      <c r="J187" s="210"/>
    </row>
    <row r="188" s="181" customFormat="1" ht="24" customHeight="1" spans="1:10">
      <c r="A188" s="181">
        <f t="shared" si="19"/>
        <v>3</v>
      </c>
      <c r="B188" s="229">
        <v>215</v>
      </c>
      <c r="C188" s="230" t="s">
        <v>1705</v>
      </c>
      <c r="D188" s="235"/>
      <c r="E188" s="235"/>
      <c r="F188" s="235"/>
      <c r="G188" s="205">
        <f>G189+G193</f>
        <v>3180000</v>
      </c>
      <c r="H188" s="206"/>
      <c r="I188" s="255">
        <f>G188-D188</f>
        <v>3180000</v>
      </c>
      <c r="J188" s="206"/>
    </row>
    <row r="189" s="181" customFormat="1" ht="24" customHeight="1" spans="1:10">
      <c r="A189" s="181">
        <f t="shared" si="19"/>
        <v>5</v>
      </c>
      <c r="B189" s="226">
        <v>21562</v>
      </c>
      <c r="C189" s="227" t="s">
        <v>1706</v>
      </c>
      <c r="D189" s="234"/>
      <c r="E189" s="234"/>
      <c r="F189" s="234"/>
      <c r="G189" s="209"/>
      <c r="H189" s="210"/>
      <c r="I189" s="254"/>
      <c r="J189" s="210"/>
    </row>
    <row r="190" s="181" customFormat="1" ht="24" customHeight="1" spans="1:10">
      <c r="A190" s="181">
        <f t="shared" si="19"/>
        <v>7</v>
      </c>
      <c r="B190" s="220">
        <v>2156201</v>
      </c>
      <c r="C190" s="223" t="s">
        <v>1707</v>
      </c>
      <c r="D190" s="233"/>
      <c r="E190" s="233"/>
      <c r="F190" s="233"/>
      <c r="G190" s="81"/>
      <c r="H190" s="213"/>
      <c r="I190" s="253"/>
      <c r="J190" s="213"/>
    </row>
    <row r="191" s="181" customFormat="1" ht="24" customHeight="1" spans="1:10">
      <c r="A191" s="181">
        <f t="shared" si="19"/>
        <v>7</v>
      </c>
      <c r="B191" s="220">
        <v>2156202</v>
      </c>
      <c r="C191" s="223" t="s">
        <v>1708</v>
      </c>
      <c r="D191" s="233"/>
      <c r="E191" s="233"/>
      <c r="F191" s="233"/>
      <c r="G191" s="81"/>
      <c r="H191" s="213"/>
      <c r="I191" s="253"/>
      <c r="J191" s="213"/>
    </row>
    <row r="192" s="181" customFormat="1" ht="24" customHeight="1" spans="1:10">
      <c r="A192" s="181">
        <f t="shared" si="19"/>
        <v>7</v>
      </c>
      <c r="B192" s="220">
        <v>2156299</v>
      </c>
      <c r="C192" s="223" t="s">
        <v>1709</v>
      </c>
      <c r="D192" s="233"/>
      <c r="E192" s="233"/>
      <c r="F192" s="233"/>
      <c r="G192" s="81"/>
      <c r="H192" s="213"/>
      <c r="I192" s="253"/>
      <c r="J192" s="213"/>
    </row>
    <row r="193" s="181" customFormat="1" ht="24" customHeight="1" spans="1:10">
      <c r="A193" s="181">
        <f t="shared" si="19"/>
        <v>5</v>
      </c>
      <c r="B193" s="226">
        <v>21598</v>
      </c>
      <c r="C193" s="227" t="s">
        <v>1628</v>
      </c>
      <c r="D193" s="234"/>
      <c r="E193" s="234"/>
      <c r="F193" s="234"/>
      <c r="G193" s="209">
        <f>G194</f>
        <v>3180000</v>
      </c>
      <c r="H193" s="210"/>
      <c r="I193" s="254">
        <f>G193-D193</f>
        <v>3180000</v>
      </c>
      <c r="J193" s="210"/>
    </row>
    <row r="194" s="181" customFormat="1" ht="24" customHeight="1" spans="1:10">
      <c r="A194" s="181">
        <f t="shared" si="19"/>
        <v>7</v>
      </c>
      <c r="B194" s="220">
        <v>2159802</v>
      </c>
      <c r="C194" s="223" t="s">
        <v>1710</v>
      </c>
      <c r="D194" s="233"/>
      <c r="E194" s="233"/>
      <c r="F194" s="233"/>
      <c r="G194" s="81">
        <v>3180000</v>
      </c>
      <c r="H194" s="213"/>
      <c r="I194" s="253"/>
      <c r="J194" s="213"/>
    </row>
    <row r="195" s="181" customFormat="1" ht="24" customHeight="1" spans="1:10">
      <c r="A195" s="181">
        <f t="shared" si="19"/>
        <v>3</v>
      </c>
      <c r="B195" s="229">
        <v>217</v>
      </c>
      <c r="C195" s="230" t="s">
        <v>1711</v>
      </c>
      <c r="D195" s="235"/>
      <c r="E195" s="235"/>
      <c r="F195" s="235"/>
      <c r="G195" s="205"/>
      <c r="H195" s="206"/>
      <c r="I195" s="255"/>
      <c r="J195" s="206"/>
    </row>
    <row r="196" s="181" customFormat="1" ht="24" customHeight="1" spans="1:10">
      <c r="A196" s="181">
        <f t="shared" si="19"/>
        <v>5</v>
      </c>
      <c r="B196" s="226">
        <v>21704</v>
      </c>
      <c r="C196" s="227" t="s">
        <v>910</v>
      </c>
      <c r="D196" s="234"/>
      <c r="E196" s="234"/>
      <c r="F196" s="234"/>
      <c r="G196" s="209"/>
      <c r="H196" s="210"/>
      <c r="I196" s="254"/>
      <c r="J196" s="210"/>
    </row>
    <row r="197" s="181" customFormat="1" ht="24" customHeight="1" spans="1:10">
      <c r="A197" s="181">
        <f t="shared" si="19"/>
        <v>7</v>
      </c>
      <c r="B197" s="220">
        <v>2170402</v>
      </c>
      <c r="C197" s="223" t="s">
        <v>1712</v>
      </c>
      <c r="D197" s="233"/>
      <c r="E197" s="233"/>
      <c r="F197" s="233"/>
      <c r="G197" s="81"/>
      <c r="H197" s="213"/>
      <c r="I197" s="253"/>
      <c r="J197" s="213"/>
    </row>
    <row r="198" s="181" customFormat="1" ht="24" customHeight="1" spans="1:10">
      <c r="A198" s="181">
        <f t="shared" si="19"/>
        <v>7</v>
      </c>
      <c r="B198" s="220">
        <v>2170403</v>
      </c>
      <c r="C198" s="223" t="s">
        <v>1713</v>
      </c>
      <c r="D198" s="257"/>
      <c r="E198" s="257"/>
      <c r="F198" s="257"/>
      <c r="G198" s="81"/>
      <c r="H198" s="213"/>
      <c r="I198" s="257"/>
      <c r="J198" s="213"/>
    </row>
    <row r="199" s="181" customFormat="1" ht="24" customHeight="1" spans="1:10">
      <c r="A199" s="181">
        <f t="shared" si="19"/>
        <v>3</v>
      </c>
      <c r="B199" s="229">
        <v>229</v>
      </c>
      <c r="C199" s="230" t="s">
        <v>1157</v>
      </c>
      <c r="D199" s="258">
        <f t="shared" ref="D199:G199" si="22">D200+D214</f>
        <v>1670565.9</v>
      </c>
      <c r="E199" s="258">
        <f t="shared" si="22"/>
        <v>44471888.44</v>
      </c>
      <c r="F199" s="258">
        <f t="shared" si="22"/>
        <v>42164735</v>
      </c>
      <c r="G199" s="258">
        <f t="shared" si="22"/>
        <v>14156215.22</v>
      </c>
      <c r="H199" s="206">
        <f t="shared" ref="H199:H202" si="23">G199/F199</f>
        <v>0.335735899205817</v>
      </c>
      <c r="I199" s="258">
        <f>G199-D199</f>
        <v>12485649.32</v>
      </c>
      <c r="J199" s="206">
        <f>I199/D199</f>
        <v>7.47390409441495</v>
      </c>
    </row>
    <row r="200" s="181" customFormat="1" ht="24" customHeight="1" spans="1:10">
      <c r="A200" s="181">
        <f t="shared" ref="A200:A263" si="24">LEN(B200)</f>
        <v>5</v>
      </c>
      <c r="B200" s="226">
        <v>22904</v>
      </c>
      <c r="C200" s="227" t="s">
        <v>1714</v>
      </c>
      <c r="D200" s="234">
        <f t="shared" ref="D200:G200" si="25">SUM(D201:D203)</f>
        <v>0</v>
      </c>
      <c r="E200" s="234">
        <f t="shared" si="25"/>
        <v>37782263.12</v>
      </c>
      <c r="F200" s="234">
        <f t="shared" si="25"/>
        <v>37782263.12</v>
      </c>
      <c r="G200" s="234">
        <f t="shared" si="25"/>
        <v>10782263.12</v>
      </c>
      <c r="H200" s="210">
        <f t="shared" si="23"/>
        <v>0.285378964350402</v>
      </c>
      <c r="I200" s="254">
        <f>G200-D200</f>
        <v>10782263.12</v>
      </c>
      <c r="J200" s="210"/>
    </row>
    <row r="201" s="181" customFormat="1" ht="24" customHeight="1" spans="1:10">
      <c r="A201" s="181">
        <f t="shared" si="24"/>
        <v>7</v>
      </c>
      <c r="B201" s="220" t="s">
        <v>1715</v>
      </c>
      <c r="C201" s="223" t="s">
        <v>1716</v>
      </c>
      <c r="D201" s="233"/>
      <c r="E201" s="233"/>
      <c r="F201" s="233"/>
      <c r="G201" s="81"/>
      <c r="H201" s="213"/>
      <c r="I201" s="253"/>
      <c r="J201" s="213"/>
    </row>
    <row r="202" s="181" customFormat="1" ht="24" customHeight="1" spans="1:10">
      <c r="A202" s="181">
        <f t="shared" si="24"/>
        <v>7</v>
      </c>
      <c r="B202" s="220" t="s">
        <v>1717</v>
      </c>
      <c r="C202" s="223" t="s">
        <v>1718</v>
      </c>
      <c r="D202" s="233"/>
      <c r="E202" s="259">
        <v>37782263.12</v>
      </c>
      <c r="F202" s="233">
        <v>37782263.12</v>
      </c>
      <c r="G202" s="81">
        <v>10782263.12</v>
      </c>
      <c r="H202" s="213">
        <f t="shared" si="23"/>
        <v>0.285378964350402</v>
      </c>
      <c r="I202" s="253">
        <f>G202-D202</f>
        <v>10782263.12</v>
      </c>
      <c r="J202" s="213"/>
    </row>
    <row r="203" s="181" customFormat="1" ht="24" customHeight="1" spans="1:10">
      <c r="A203" s="181">
        <f t="shared" si="24"/>
        <v>7</v>
      </c>
      <c r="B203" s="220" t="s">
        <v>1719</v>
      </c>
      <c r="C203" s="223" t="s">
        <v>1720</v>
      </c>
      <c r="D203" s="233"/>
      <c r="E203" s="233"/>
      <c r="F203" s="233"/>
      <c r="G203" s="81"/>
      <c r="H203" s="213"/>
      <c r="I203" s="253"/>
      <c r="J203" s="213"/>
    </row>
    <row r="204" s="181" customFormat="1" ht="24" customHeight="1" spans="1:10">
      <c r="A204" s="181">
        <f t="shared" si="24"/>
        <v>5</v>
      </c>
      <c r="B204" s="226">
        <v>22908</v>
      </c>
      <c r="C204" s="227" t="s">
        <v>1721</v>
      </c>
      <c r="D204" s="234"/>
      <c r="E204" s="234"/>
      <c r="F204" s="234"/>
      <c r="G204" s="209"/>
      <c r="H204" s="210"/>
      <c r="I204" s="254"/>
      <c r="J204" s="210"/>
    </row>
    <row r="205" s="181" customFormat="1" ht="24" customHeight="1" spans="1:10">
      <c r="A205" s="181">
        <f t="shared" si="24"/>
        <v>7</v>
      </c>
      <c r="B205" s="220">
        <v>2290802</v>
      </c>
      <c r="C205" s="223" t="s">
        <v>1722</v>
      </c>
      <c r="D205" s="233"/>
      <c r="E205" s="233"/>
      <c r="F205" s="233"/>
      <c r="G205" s="81"/>
      <c r="H205" s="213"/>
      <c r="I205" s="253"/>
      <c r="J205" s="213"/>
    </row>
    <row r="206" s="181" customFormat="1" ht="24" customHeight="1" spans="1:10">
      <c r="A206" s="181">
        <f t="shared" si="24"/>
        <v>7</v>
      </c>
      <c r="B206" s="220">
        <v>2290803</v>
      </c>
      <c r="C206" s="223" t="s">
        <v>1723</v>
      </c>
      <c r="D206" s="233"/>
      <c r="E206" s="233"/>
      <c r="F206" s="233"/>
      <c r="G206" s="81"/>
      <c r="H206" s="213"/>
      <c r="I206" s="253"/>
      <c r="J206" s="213"/>
    </row>
    <row r="207" s="181" customFormat="1" ht="24" customHeight="1" spans="1:10">
      <c r="A207" s="181">
        <f t="shared" si="24"/>
        <v>7</v>
      </c>
      <c r="B207" s="220">
        <v>2290804</v>
      </c>
      <c r="C207" s="223" t="s">
        <v>1724</v>
      </c>
      <c r="D207" s="233"/>
      <c r="E207" s="233"/>
      <c r="F207" s="233"/>
      <c r="G207" s="81"/>
      <c r="H207" s="213"/>
      <c r="I207" s="253"/>
      <c r="J207" s="213"/>
    </row>
    <row r="208" s="181" customFormat="1" ht="24" customHeight="1" spans="1:10">
      <c r="A208" s="181">
        <f t="shared" si="24"/>
        <v>7</v>
      </c>
      <c r="B208" s="220">
        <v>2290805</v>
      </c>
      <c r="C208" s="223" t="s">
        <v>1725</v>
      </c>
      <c r="D208" s="233"/>
      <c r="E208" s="233"/>
      <c r="F208" s="233"/>
      <c r="G208" s="81"/>
      <c r="H208" s="213"/>
      <c r="I208" s="253"/>
      <c r="J208" s="213"/>
    </row>
    <row r="209" s="181" customFormat="1" ht="24" customHeight="1" spans="1:10">
      <c r="A209" s="181">
        <f t="shared" si="24"/>
        <v>7</v>
      </c>
      <c r="B209" s="220">
        <v>2290806</v>
      </c>
      <c r="C209" s="223" t="s">
        <v>1726</v>
      </c>
      <c r="D209" s="233"/>
      <c r="E209" s="233"/>
      <c r="F209" s="233"/>
      <c r="G209" s="81"/>
      <c r="H209" s="213"/>
      <c r="I209" s="253"/>
      <c r="J209" s="213"/>
    </row>
    <row r="210" s="181" customFormat="1" ht="24" customHeight="1" spans="1:10">
      <c r="A210" s="181">
        <f t="shared" si="24"/>
        <v>7</v>
      </c>
      <c r="B210" s="220">
        <v>2290807</v>
      </c>
      <c r="C210" s="223" t="s">
        <v>1727</v>
      </c>
      <c r="D210" s="233"/>
      <c r="E210" s="233"/>
      <c r="F210" s="233"/>
      <c r="G210" s="81"/>
      <c r="H210" s="213"/>
      <c r="I210" s="253"/>
      <c r="J210" s="213"/>
    </row>
    <row r="211" s="181" customFormat="1" ht="24" customHeight="1" spans="1:10">
      <c r="A211" s="181">
        <f t="shared" si="24"/>
        <v>7</v>
      </c>
      <c r="B211" s="220">
        <v>2290808</v>
      </c>
      <c r="C211" s="223" t="s">
        <v>1728</v>
      </c>
      <c r="D211" s="233"/>
      <c r="E211" s="233"/>
      <c r="F211" s="233"/>
      <c r="G211" s="81"/>
      <c r="H211" s="213"/>
      <c r="I211" s="253"/>
      <c r="J211" s="213"/>
    </row>
    <row r="212" s="181" customFormat="1" ht="24" customHeight="1" spans="1:10">
      <c r="A212" s="181">
        <f t="shared" si="24"/>
        <v>7</v>
      </c>
      <c r="B212" s="220">
        <v>2290899</v>
      </c>
      <c r="C212" s="223" t="s">
        <v>1729</v>
      </c>
      <c r="D212" s="233"/>
      <c r="E212" s="233"/>
      <c r="F212" s="233"/>
      <c r="G212" s="81"/>
      <c r="H212" s="213"/>
      <c r="I212" s="253"/>
      <c r="J212" s="213"/>
    </row>
    <row r="213" s="181" customFormat="1" ht="24" customHeight="1" spans="1:10">
      <c r="A213" s="181">
        <f t="shared" si="24"/>
        <v>5</v>
      </c>
      <c r="B213" s="226" t="s">
        <v>1730</v>
      </c>
      <c r="C213" s="227" t="s">
        <v>1731</v>
      </c>
      <c r="D213" s="234"/>
      <c r="E213" s="234"/>
      <c r="F213" s="234"/>
      <c r="G213" s="209"/>
      <c r="H213" s="210"/>
      <c r="I213" s="254"/>
      <c r="J213" s="210"/>
    </row>
    <row r="214" s="181" customFormat="1" ht="24" customHeight="1" spans="1:10">
      <c r="A214" s="181">
        <f t="shared" si="24"/>
        <v>5</v>
      </c>
      <c r="B214" s="226">
        <v>22960</v>
      </c>
      <c r="C214" s="227" t="s">
        <v>1732</v>
      </c>
      <c r="D214" s="232">
        <f t="shared" ref="D214:G214" si="26">SUM(D215:D225)</f>
        <v>1670565.9</v>
      </c>
      <c r="E214" s="232">
        <f t="shared" si="26"/>
        <v>6689625.32</v>
      </c>
      <c r="F214" s="232">
        <f t="shared" si="26"/>
        <v>4382471.88</v>
      </c>
      <c r="G214" s="232">
        <f t="shared" si="26"/>
        <v>3373952.1</v>
      </c>
      <c r="H214" s="210">
        <f t="shared" ref="H214:H217" si="27">G214/F214</f>
        <v>0.769874215370893</v>
      </c>
      <c r="I214" s="252">
        <f>G214-D214</f>
        <v>1703386.2</v>
      </c>
      <c r="J214" s="210">
        <f t="shared" ref="J214:J218" si="28">I214/D214</f>
        <v>1.01964621688974</v>
      </c>
    </row>
    <row r="215" s="181" customFormat="1" ht="24" customHeight="1" spans="1:10">
      <c r="A215" s="181">
        <f t="shared" si="24"/>
        <v>7</v>
      </c>
      <c r="B215" s="220">
        <v>2296001</v>
      </c>
      <c r="C215" s="223" t="s">
        <v>1733</v>
      </c>
      <c r="D215" s="81"/>
      <c r="E215" s="224"/>
      <c r="F215" s="224"/>
      <c r="G215" s="81"/>
      <c r="H215" s="213"/>
      <c r="I215" s="248"/>
      <c r="J215" s="213"/>
    </row>
    <row r="216" s="181" customFormat="1" ht="24" customHeight="1" spans="1:10">
      <c r="A216" s="181">
        <f t="shared" si="24"/>
        <v>7</v>
      </c>
      <c r="B216" s="220">
        <v>2296002</v>
      </c>
      <c r="C216" s="223" t="s">
        <v>1734</v>
      </c>
      <c r="D216" s="81">
        <v>891192.4</v>
      </c>
      <c r="E216" s="225">
        <v>2603591.28</v>
      </c>
      <c r="F216" s="225">
        <v>1800870.38</v>
      </c>
      <c r="G216" s="81">
        <v>799670.9</v>
      </c>
      <c r="H216" s="213">
        <f t="shared" si="27"/>
        <v>0.444046894702105</v>
      </c>
      <c r="I216" s="249">
        <f>G216-D216</f>
        <v>-91521.5</v>
      </c>
      <c r="J216" s="213">
        <f t="shared" si="28"/>
        <v>-0.102695557098557</v>
      </c>
    </row>
    <row r="217" s="181" customFormat="1" ht="24" customHeight="1" spans="1:10">
      <c r="A217" s="181">
        <f t="shared" si="24"/>
        <v>7</v>
      </c>
      <c r="B217" s="220">
        <v>2296003</v>
      </c>
      <c r="C217" s="223" t="s">
        <v>1735</v>
      </c>
      <c r="D217" s="224"/>
      <c r="E217" s="224">
        <v>95000</v>
      </c>
      <c r="F217" s="224">
        <v>145000</v>
      </c>
      <c r="G217" s="81">
        <v>144800</v>
      </c>
      <c r="H217" s="213">
        <f t="shared" si="27"/>
        <v>0.998620689655172</v>
      </c>
      <c r="I217" s="249">
        <f>G217-D217</f>
        <v>144800</v>
      </c>
      <c r="J217" s="213"/>
    </row>
    <row r="218" s="181" customFormat="1" ht="24" customHeight="1" spans="1:10">
      <c r="A218" s="181">
        <f t="shared" si="24"/>
        <v>7</v>
      </c>
      <c r="B218" s="220">
        <v>2296004</v>
      </c>
      <c r="C218" s="223" t="s">
        <v>1736</v>
      </c>
      <c r="D218" s="225"/>
      <c r="E218" s="225"/>
      <c r="F218" s="225"/>
      <c r="G218" s="81"/>
      <c r="H218" s="213"/>
      <c r="I218" s="249"/>
      <c r="J218" s="213"/>
    </row>
    <row r="219" s="181" customFormat="1" ht="24" customHeight="1" spans="1:10">
      <c r="A219" s="181">
        <f t="shared" si="24"/>
        <v>7</v>
      </c>
      <c r="B219" s="220">
        <v>2296005</v>
      </c>
      <c r="C219" s="223" t="s">
        <v>1737</v>
      </c>
      <c r="D219" s="224"/>
      <c r="E219" s="224"/>
      <c r="F219" s="224"/>
      <c r="G219" s="81"/>
      <c r="H219" s="213"/>
      <c r="I219" s="248"/>
      <c r="J219" s="213"/>
    </row>
    <row r="220" s="181" customFormat="1" ht="24" customHeight="1" spans="1:10">
      <c r="A220" s="181">
        <f t="shared" si="24"/>
        <v>7</v>
      </c>
      <c r="B220" s="220">
        <v>2296006</v>
      </c>
      <c r="C220" s="223" t="s">
        <v>1738</v>
      </c>
      <c r="D220" s="81">
        <v>779373.5</v>
      </c>
      <c r="E220" s="225">
        <v>3991034.04</v>
      </c>
      <c r="F220" s="225">
        <v>2436601.5</v>
      </c>
      <c r="G220" s="81">
        <v>2429481.2</v>
      </c>
      <c r="H220" s="213">
        <f>G220/F220</f>
        <v>0.997077774104629</v>
      </c>
      <c r="I220" s="249">
        <f>G220-D220</f>
        <v>1650107.7</v>
      </c>
      <c r="J220" s="213">
        <f>I220/D220</f>
        <v>2.11722325688518</v>
      </c>
    </row>
    <row r="221" s="181" customFormat="1" ht="24" customHeight="1" spans="1:10">
      <c r="A221" s="181">
        <f t="shared" si="24"/>
        <v>7</v>
      </c>
      <c r="B221" s="220">
        <v>2296010</v>
      </c>
      <c r="C221" s="223" t="s">
        <v>1739</v>
      </c>
      <c r="D221" s="233"/>
      <c r="E221" s="233"/>
      <c r="F221" s="233"/>
      <c r="G221" s="81"/>
      <c r="H221" s="213"/>
      <c r="I221" s="253"/>
      <c r="J221" s="213"/>
    </row>
    <row r="222" s="181" customFormat="1" ht="24" customHeight="1" spans="1:10">
      <c r="A222" s="181">
        <f t="shared" si="24"/>
        <v>7</v>
      </c>
      <c r="B222" s="220">
        <v>2296011</v>
      </c>
      <c r="C222" s="223" t="s">
        <v>1740</v>
      </c>
      <c r="D222" s="233"/>
      <c r="E222" s="233"/>
      <c r="F222" s="233"/>
      <c r="G222" s="81"/>
      <c r="H222" s="213"/>
      <c r="I222" s="253"/>
      <c r="J222" s="213"/>
    </row>
    <row r="223" s="181" customFormat="1" ht="24" customHeight="1" spans="1:10">
      <c r="A223" s="181">
        <f t="shared" si="24"/>
        <v>7</v>
      </c>
      <c r="B223" s="220">
        <v>2296012</v>
      </c>
      <c r="C223" s="223" t="s">
        <v>1741</v>
      </c>
      <c r="D223" s="233"/>
      <c r="E223" s="233"/>
      <c r="F223" s="233"/>
      <c r="G223" s="81"/>
      <c r="H223" s="213"/>
      <c r="I223" s="253"/>
      <c r="J223" s="213"/>
    </row>
    <row r="224" s="181" customFormat="1" ht="24" customHeight="1" spans="1:10">
      <c r="A224" s="181">
        <f t="shared" si="24"/>
        <v>7</v>
      </c>
      <c r="B224" s="220">
        <v>2296013</v>
      </c>
      <c r="C224" s="223" t="s">
        <v>1742</v>
      </c>
      <c r="D224" s="81"/>
      <c r="E224" s="233"/>
      <c r="F224" s="233"/>
      <c r="G224" s="81"/>
      <c r="H224" s="213"/>
      <c r="I224" s="253"/>
      <c r="J224" s="213"/>
    </row>
    <row r="225" s="181" customFormat="1" ht="24" customHeight="1" spans="1:10">
      <c r="A225" s="181">
        <f t="shared" si="24"/>
        <v>7</v>
      </c>
      <c r="B225" s="220">
        <v>2296099</v>
      </c>
      <c r="C225" s="223" t="s">
        <v>1743</v>
      </c>
      <c r="D225" s="233"/>
      <c r="E225" s="233"/>
      <c r="F225" s="233"/>
      <c r="G225" s="81"/>
      <c r="H225" s="213"/>
      <c r="I225" s="253"/>
      <c r="J225" s="213"/>
    </row>
    <row r="226" s="181" customFormat="1" ht="24" customHeight="1" spans="1:10">
      <c r="A226" s="181">
        <f t="shared" si="24"/>
        <v>3</v>
      </c>
      <c r="B226" s="229">
        <v>232</v>
      </c>
      <c r="C226" s="230" t="s">
        <v>1744</v>
      </c>
      <c r="D226" s="205">
        <v>7700000</v>
      </c>
      <c r="E226" s="231">
        <v>6880344</v>
      </c>
      <c r="F226" s="231">
        <v>6880344</v>
      </c>
      <c r="G226" s="205">
        <f>G227</f>
        <v>7812407</v>
      </c>
      <c r="H226" s="206">
        <f t="shared" ref="H224:H227" si="29">G226/F226</f>
        <v>1.13546749988082</v>
      </c>
      <c r="I226" s="251">
        <f>G226-D226</f>
        <v>112407</v>
      </c>
      <c r="J226" s="206">
        <f t="shared" ref="J226:J230" si="30">I226/D226</f>
        <v>0.0145983116883117</v>
      </c>
    </row>
    <row r="227" s="181" customFormat="1" ht="24" customHeight="1" spans="1:10">
      <c r="A227" s="181">
        <f t="shared" si="24"/>
        <v>5</v>
      </c>
      <c r="B227" s="226">
        <v>23204</v>
      </c>
      <c r="C227" s="227" t="s">
        <v>1745</v>
      </c>
      <c r="D227" s="209">
        <v>7700000</v>
      </c>
      <c r="E227" s="232">
        <v>6880344</v>
      </c>
      <c r="F227" s="232">
        <v>6880344</v>
      </c>
      <c r="G227" s="209">
        <f>SUM(G228:G242)</f>
        <v>7812407</v>
      </c>
      <c r="H227" s="210">
        <f t="shared" si="29"/>
        <v>1.13546749988082</v>
      </c>
      <c r="I227" s="252">
        <f>G227-D227</f>
        <v>112407</v>
      </c>
      <c r="J227" s="210">
        <f t="shared" si="30"/>
        <v>0.0145983116883117</v>
      </c>
    </row>
    <row r="228" s="181" customFormat="1" ht="24" customHeight="1" spans="1:10">
      <c r="A228" s="181">
        <f t="shared" si="24"/>
        <v>7</v>
      </c>
      <c r="B228" s="220">
        <v>2320401</v>
      </c>
      <c r="C228" s="223" t="s">
        <v>1746</v>
      </c>
      <c r="D228" s="224"/>
      <c r="E228" s="224"/>
      <c r="F228" s="224"/>
      <c r="G228" s="224"/>
      <c r="H228" s="213"/>
      <c r="I228" s="248"/>
      <c r="J228" s="213"/>
    </row>
    <row r="229" s="181" customFormat="1" ht="24" customHeight="1" spans="1:10">
      <c r="A229" s="181">
        <f t="shared" si="24"/>
        <v>7</v>
      </c>
      <c r="B229" s="220">
        <v>2320405</v>
      </c>
      <c r="C229" s="223" t="s">
        <v>1747</v>
      </c>
      <c r="D229" s="224"/>
      <c r="E229" s="224"/>
      <c r="F229" s="224"/>
      <c r="G229" s="224"/>
      <c r="H229" s="213"/>
      <c r="I229" s="248"/>
      <c r="J229" s="213"/>
    </row>
    <row r="230" s="181" customFormat="1" ht="24" customHeight="1" spans="1:10">
      <c r="A230" s="181">
        <f t="shared" si="24"/>
        <v>7</v>
      </c>
      <c r="B230" s="220">
        <v>2320411</v>
      </c>
      <c r="C230" s="223" t="s">
        <v>1748</v>
      </c>
      <c r="D230" s="224"/>
      <c r="E230" s="224"/>
      <c r="F230" s="224"/>
      <c r="G230" s="224">
        <v>932407</v>
      </c>
      <c r="H230" s="213"/>
      <c r="I230" s="248">
        <f>G230-D230</f>
        <v>932407</v>
      </c>
      <c r="J230" s="213"/>
    </row>
    <row r="231" s="181" customFormat="1" ht="24" customHeight="1" spans="1:10">
      <c r="A231" s="181">
        <f t="shared" si="24"/>
        <v>7</v>
      </c>
      <c r="B231" s="220">
        <v>2320413</v>
      </c>
      <c r="C231" s="223" t="s">
        <v>1749</v>
      </c>
      <c r="D231" s="224"/>
      <c r="E231" s="224"/>
      <c r="F231" s="224"/>
      <c r="G231" s="224"/>
      <c r="H231" s="213"/>
      <c r="I231" s="248"/>
      <c r="J231" s="213"/>
    </row>
    <row r="232" s="181" customFormat="1" ht="24" customHeight="1" spans="1:10">
      <c r="A232" s="181">
        <f t="shared" si="24"/>
        <v>7</v>
      </c>
      <c r="B232" s="220">
        <v>2320414</v>
      </c>
      <c r="C232" s="223" t="s">
        <v>1750</v>
      </c>
      <c r="D232" s="224"/>
      <c r="E232" s="224"/>
      <c r="F232" s="224"/>
      <c r="G232" s="224"/>
      <c r="H232" s="213"/>
      <c r="I232" s="248"/>
      <c r="J232" s="213"/>
    </row>
    <row r="233" s="181" customFormat="1" ht="24" customHeight="1" spans="1:10">
      <c r="A233" s="181">
        <f t="shared" si="24"/>
        <v>7</v>
      </c>
      <c r="B233" s="220">
        <v>2320416</v>
      </c>
      <c r="C233" s="223" t="s">
        <v>1751</v>
      </c>
      <c r="D233" s="224"/>
      <c r="E233" s="224"/>
      <c r="F233" s="224"/>
      <c r="G233" s="224"/>
      <c r="H233" s="213"/>
      <c r="I233" s="248"/>
      <c r="J233" s="213"/>
    </row>
    <row r="234" s="181" customFormat="1" ht="24" customHeight="1" spans="1:10">
      <c r="A234" s="181">
        <f t="shared" si="24"/>
        <v>7</v>
      </c>
      <c r="B234" s="220">
        <v>2320417</v>
      </c>
      <c r="C234" s="223" t="s">
        <v>1752</v>
      </c>
      <c r="D234" s="224"/>
      <c r="E234" s="224"/>
      <c r="F234" s="224"/>
      <c r="G234" s="224"/>
      <c r="H234" s="213"/>
      <c r="I234" s="248"/>
      <c r="J234" s="213"/>
    </row>
    <row r="235" s="181" customFormat="1" ht="24" customHeight="1" spans="1:10">
      <c r="A235" s="181">
        <f t="shared" si="24"/>
        <v>7</v>
      </c>
      <c r="B235" s="220">
        <v>2320418</v>
      </c>
      <c r="C235" s="223" t="s">
        <v>1753</v>
      </c>
      <c r="D235" s="224"/>
      <c r="E235" s="224"/>
      <c r="F235" s="224"/>
      <c r="G235" s="224"/>
      <c r="H235" s="213"/>
      <c r="I235" s="248"/>
      <c r="J235" s="213"/>
    </row>
    <row r="236" s="181" customFormat="1" ht="24" customHeight="1" spans="1:10">
      <c r="A236" s="181">
        <f t="shared" si="24"/>
        <v>7</v>
      </c>
      <c r="B236" s="220">
        <v>2320419</v>
      </c>
      <c r="C236" s="223" t="s">
        <v>1754</v>
      </c>
      <c r="D236" s="224"/>
      <c r="E236" s="224"/>
      <c r="F236" s="224"/>
      <c r="G236" s="224"/>
      <c r="H236" s="213"/>
      <c r="I236" s="248"/>
      <c r="J236" s="213"/>
    </row>
    <row r="237" s="181" customFormat="1" ht="24" customHeight="1" spans="1:10">
      <c r="A237" s="181">
        <f t="shared" si="24"/>
        <v>7</v>
      </c>
      <c r="B237" s="220">
        <v>2320420</v>
      </c>
      <c r="C237" s="223" t="s">
        <v>1755</v>
      </c>
      <c r="D237" s="224"/>
      <c r="E237" s="224"/>
      <c r="F237" s="224"/>
      <c r="G237" s="224"/>
      <c r="H237" s="213"/>
      <c r="I237" s="248"/>
      <c r="J237" s="213"/>
    </row>
    <row r="238" s="181" customFormat="1" ht="24" customHeight="1" spans="1:10">
      <c r="A238" s="181">
        <f t="shared" si="24"/>
        <v>7</v>
      </c>
      <c r="B238" s="220" t="s">
        <v>1756</v>
      </c>
      <c r="C238" s="223" t="s">
        <v>1757</v>
      </c>
      <c r="D238" s="224"/>
      <c r="E238" s="224"/>
      <c r="F238" s="224"/>
      <c r="G238" s="224"/>
      <c r="H238" s="213"/>
      <c r="I238" s="248"/>
      <c r="J238" s="213"/>
    </row>
    <row r="239" s="181" customFormat="1" ht="24" customHeight="1" spans="1:10">
      <c r="A239" s="181">
        <f t="shared" si="24"/>
        <v>7</v>
      </c>
      <c r="B239" s="220" t="s">
        <v>1758</v>
      </c>
      <c r="C239" s="223" t="s">
        <v>1759</v>
      </c>
      <c r="D239" s="224"/>
      <c r="E239" s="224"/>
      <c r="F239" s="224"/>
      <c r="G239" s="224"/>
      <c r="H239" s="213"/>
      <c r="I239" s="248"/>
      <c r="J239" s="213"/>
    </row>
    <row r="240" s="181" customFormat="1" ht="24" customHeight="1" spans="1:10">
      <c r="A240" s="181">
        <f t="shared" si="24"/>
        <v>7</v>
      </c>
      <c r="B240" s="220" t="s">
        <v>1760</v>
      </c>
      <c r="C240" s="223" t="s">
        <v>1761</v>
      </c>
      <c r="D240" s="224"/>
      <c r="E240" s="224"/>
      <c r="F240" s="224"/>
      <c r="G240" s="224"/>
      <c r="H240" s="213"/>
      <c r="I240" s="248"/>
      <c r="J240" s="213"/>
    </row>
    <row r="241" s="181" customFormat="1" ht="24" customHeight="1" spans="1:10">
      <c r="A241" s="181">
        <f t="shared" si="24"/>
        <v>7</v>
      </c>
      <c r="B241" s="220">
        <v>2320498</v>
      </c>
      <c r="C241" s="223" t="s">
        <v>1762</v>
      </c>
      <c r="D241" s="225">
        <v>7700000</v>
      </c>
      <c r="E241" s="225">
        <v>6880344</v>
      </c>
      <c r="F241" s="225">
        <v>6880344</v>
      </c>
      <c r="G241" s="225">
        <v>6880000</v>
      </c>
      <c r="H241" s="213">
        <f>G241/F241</f>
        <v>0.999950002499875</v>
      </c>
      <c r="I241" s="249">
        <f>G241-D241</f>
        <v>-820000</v>
      </c>
      <c r="J241" s="213">
        <f t="shared" ref="J241:J244" si="31">I241/D241</f>
        <v>-0.106493506493506</v>
      </c>
    </row>
    <row r="242" s="181" customFormat="1" ht="24" customHeight="1" spans="1:10">
      <c r="A242" s="181">
        <f t="shared" si="24"/>
        <v>7</v>
      </c>
      <c r="B242" s="220">
        <v>2320499</v>
      </c>
      <c r="C242" s="223" t="s">
        <v>1763</v>
      </c>
      <c r="D242" s="233"/>
      <c r="E242" s="233"/>
      <c r="F242" s="233"/>
      <c r="G242" s="233"/>
      <c r="H242" s="213"/>
      <c r="I242" s="253"/>
      <c r="J242" s="213"/>
    </row>
    <row r="243" s="181" customFormat="1" ht="24" customHeight="1" spans="1:10">
      <c r="A243" s="181">
        <f t="shared" si="24"/>
        <v>3</v>
      </c>
      <c r="B243" s="229">
        <v>233</v>
      </c>
      <c r="C243" s="230" t="s">
        <v>1764</v>
      </c>
      <c r="D243" s="235">
        <v>27045.5</v>
      </c>
      <c r="E243" s="235">
        <v>0</v>
      </c>
      <c r="F243" s="235">
        <v>0</v>
      </c>
      <c r="G243" s="235">
        <f>G244</f>
        <v>52123.1</v>
      </c>
      <c r="H243" s="206"/>
      <c r="I243" s="255">
        <f>G243-D243</f>
        <v>25077.6</v>
      </c>
      <c r="J243" s="206">
        <f t="shared" si="31"/>
        <v>0.927237433214398</v>
      </c>
    </row>
    <row r="244" s="181" customFormat="1" ht="24" customHeight="1" spans="1:10">
      <c r="A244" s="181">
        <f t="shared" si="24"/>
        <v>5</v>
      </c>
      <c r="B244" s="226">
        <v>23304</v>
      </c>
      <c r="C244" s="227" t="s">
        <v>1765</v>
      </c>
      <c r="D244" s="234">
        <v>27045.5</v>
      </c>
      <c r="E244" s="234"/>
      <c r="F244" s="234"/>
      <c r="G244" s="234">
        <f>SUM(G245:G259)</f>
        <v>52123.1</v>
      </c>
      <c r="H244" s="210"/>
      <c r="I244" s="254">
        <f>G244-D244</f>
        <v>25077.6</v>
      </c>
      <c r="J244" s="210">
        <f t="shared" si="31"/>
        <v>0.927237433214398</v>
      </c>
    </row>
    <row r="245" s="181" customFormat="1" ht="24" customHeight="1" spans="1:10">
      <c r="A245" s="181">
        <f t="shared" si="24"/>
        <v>7</v>
      </c>
      <c r="B245" s="220">
        <v>2330401</v>
      </c>
      <c r="C245" s="223" t="s">
        <v>1766</v>
      </c>
      <c r="D245" s="233"/>
      <c r="E245" s="233"/>
      <c r="F245" s="233"/>
      <c r="G245" s="233"/>
      <c r="H245" s="213"/>
      <c r="I245" s="253"/>
      <c r="J245" s="213"/>
    </row>
    <row r="246" s="181" customFormat="1" ht="24" customHeight="1" spans="1:10">
      <c r="A246" s="181">
        <f t="shared" si="24"/>
        <v>7</v>
      </c>
      <c r="B246" s="220">
        <v>2330405</v>
      </c>
      <c r="C246" s="223" t="s">
        <v>1767</v>
      </c>
      <c r="D246" s="233"/>
      <c r="E246" s="233"/>
      <c r="F246" s="233"/>
      <c r="G246" s="233"/>
      <c r="H246" s="213"/>
      <c r="I246" s="253"/>
      <c r="J246" s="213"/>
    </row>
    <row r="247" s="181" customFormat="1" ht="24" customHeight="1" spans="1:10">
      <c r="A247" s="181">
        <f t="shared" si="24"/>
        <v>7</v>
      </c>
      <c r="B247" s="220">
        <v>2330411</v>
      </c>
      <c r="C247" s="223" t="s">
        <v>1768</v>
      </c>
      <c r="D247" s="233">
        <v>26660</v>
      </c>
      <c r="E247" s="233"/>
      <c r="F247" s="233"/>
      <c r="G247" s="233">
        <v>51779.1</v>
      </c>
      <c r="H247" s="213"/>
      <c r="I247" s="253">
        <f>G247-D247</f>
        <v>25119.1</v>
      </c>
      <c r="J247" s="213">
        <f>I247/D247</f>
        <v>0.942201800450112</v>
      </c>
    </row>
    <row r="248" s="181" customFormat="1" ht="24" customHeight="1" spans="1:10">
      <c r="A248" s="181">
        <f t="shared" si="24"/>
        <v>7</v>
      </c>
      <c r="B248" s="220">
        <v>2330413</v>
      </c>
      <c r="C248" s="223" t="s">
        <v>1769</v>
      </c>
      <c r="D248" s="233"/>
      <c r="E248" s="233"/>
      <c r="F248" s="233"/>
      <c r="G248" s="233"/>
      <c r="H248" s="213"/>
      <c r="I248" s="253"/>
      <c r="J248" s="213"/>
    </row>
    <row r="249" s="181" customFormat="1" ht="24" customHeight="1" spans="1:10">
      <c r="A249" s="181">
        <f t="shared" si="24"/>
        <v>7</v>
      </c>
      <c r="B249" s="220">
        <v>2330414</v>
      </c>
      <c r="C249" s="223" t="s">
        <v>1770</v>
      </c>
      <c r="D249" s="233"/>
      <c r="E249" s="233"/>
      <c r="F249" s="233"/>
      <c r="G249" s="233"/>
      <c r="H249" s="213"/>
      <c r="I249" s="253"/>
      <c r="J249" s="213"/>
    </row>
    <row r="250" s="181" customFormat="1" ht="24" customHeight="1" spans="1:10">
      <c r="A250" s="181">
        <f t="shared" si="24"/>
        <v>7</v>
      </c>
      <c r="B250" s="220">
        <v>2330416</v>
      </c>
      <c r="C250" s="223" t="s">
        <v>1771</v>
      </c>
      <c r="D250" s="233"/>
      <c r="E250" s="233"/>
      <c r="F250" s="233"/>
      <c r="G250" s="233"/>
      <c r="H250" s="213"/>
      <c r="I250" s="253"/>
      <c r="J250" s="213"/>
    </row>
    <row r="251" s="181" customFormat="1" ht="24" customHeight="1" spans="1:10">
      <c r="A251" s="181">
        <f t="shared" si="24"/>
        <v>7</v>
      </c>
      <c r="B251" s="220">
        <v>2330417</v>
      </c>
      <c r="C251" s="223" t="s">
        <v>1772</v>
      </c>
      <c r="D251" s="233"/>
      <c r="E251" s="233"/>
      <c r="F251" s="233"/>
      <c r="G251" s="233"/>
      <c r="H251" s="213"/>
      <c r="I251" s="253"/>
      <c r="J251" s="213"/>
    </row>
    <row r="252" s="181" customFormat="1" ht="24" customHeight="1" spans="1:10">
      <c r="A252" s="181">
        <f t="shared" si="24"/>
        <v>7</v>
      </c>
      <c r="B252" s="220">
        <v>2330418</v>
      </c>
      <c r="C252" s="223" t="s">
        <v>1773</v>
      </c>
      <c r="D252" s="233"/>
      <c r="E252" s="233"/>
      <c r="F252" s="233"/>
      <c r="G252" s="233"/>
      <c r="H252" s="213"/>
      <c r="I252" s="253"/>
      <c r="J252" s="213"/>
    </row>
    <row r="253" s="181" customFormat="1" ht="24" customHeight="1" spans="1:10">
      <c r="A253" s="181">
        <f t="shared" si="24"/>
        <v>7</v>
      </c>
      <c r="B253" s="220">
        <v>2330419</v>
      </c>
      <c r="C253" s="223" t="s">
        <v>1774</v>
      </c>
      <c r="D253" s="233"/>
      <c r="E253" s="233"/>
      <c r="F253" s="233"/>
      <c r="G253" s="233"/>
      <c r="H253" s="213"/>
      <c r="I253" s="253"/>
      <c r="J253" s="213"/>
    </row>
    <row r="254" s="181" customFormat="1" ht="24" customHeight="1" spans="1:10">
      <c r="A254" s="181">
        <f t="shared" si="24"/>
        <v>7</v>
      </c>
      <c r="B254" s="220">
        <v>2330420</v>
      </c>
      <c r="C254" s="223" t="s">
        <v>1775</v>
      </c>
      <c r="D254" s="233"/>
      <c r="E254" s="233"/>
      <c r="F254" s="233"/>
      <c r="G254" s="233"/>
      <c r="H254" s="213"/>
      <c r="I254" s="253"/>
      <c r="J254" s="213"/>
    </row>
    <row r="255" s="181" customFormat="1" ht="24" customHeight="1" spans="1:10">
      <c r="A255" s="181">
        <f t="shared" si="24"/>
        <v>7</v>
      </c>
      <c r="B255" s="220" t="s">
        <v>1776</v>
      </c>
      <c r="C255" s="223" t="s">
        <v>1777</v>
      </c>
      <c r="D255" s="233"/>
      <c r="E255" s="233"/>
      <c r="F255" s="233"/>
      <c r="G255" s="233"/>
      <c r="H255" s="213"/>
      <c r="I255" s="253"/>
      <c r="J255" s="213"/>
    </row>
    <row r="256" s="181" customFormat="1" ht="24" customHeight="1" spans="1:10">
      <c r="A256" s="181">
        <f t="shared" si="24"/>
        <v>7</v>
      </c>
      <c r="B256" s="220" t="s">
        <v>1778</v>
      </c>
      <c r="C256" s="223" t="s">
        <v>1779</v>
      </c>
      <c r="D256" s="233"/>
      <c r="E256" s="233"/>
      <c r="F256" s="233"/>
      <c r="G256" s="233"/>
      <c r="H256" s="213"/>
      <c r="I256" s="253"/>
      <c r="J256" s="213"/>
    </row>
    <row r="257" s="181" customFormat="1" ht="24" customHeight="1" spans="1:10">
      <c r="A257" s="181">
        <f t="shared" si="24"/>
        <v>7</v>
      </c>
      <c r="B257" s="220" t="s">
        <v>1780</v>
      </c>
      <c r="C257" s="223" t="s">
        <v>1781</v>
      </c>
      <c r="D257" s="233"/>
      <c r="E257" s="233"/>
      <c r="F257" s="233"/>
      <c r="G257" s="233"/>
      <c r="H257" s="213"/>
      <c r="I257" s="253"/>
      <c r="J257" s="213"/>
    </row>
    <row r="258" s="181" customFormat="1" ht="24" customHeight="1" spans="1:10">
      <c r="A258" s="181">
        <f t="shared" si="24"/>
        <v>7</v>
      </c>
      <c r="B258" s="220">
        <v>2330498</v>
      </c>
      <c r="C258" s="223" t="s">
        <v>1782</v>
      </c>
      <c r="D258" s="233">
        <v>385.5</v>
      </c>
      <c r="E258" s="233"/>
      <c r="F258" s="233"/>
      <c r="G258" s="233">
        <v>344</v>
      </c>
      <c r="H258" s="213"/>
      <c r="I258" s="253">
        <f>G258-D258</f>
        <v>-41.5</v>
      </c>
      <c r="J258" s="213">
        <f>I258/D258</f>
        <v>-0.107652399481193</v>
      </c>
    </row>
    <row r="259" s="181" customFormat="1" ht="24" customHeight="1" spans="1:10">
      <c r="A259" s="181">
        <f t="shared" si="24"/>
        <v>7</v>
      </c>
      <c r="B259" s="220">
        <v>2330499</v>
      </c>
      <c r="C259" s="223" t="s">
        <v>1783</v>
      </c>
      <c r="D259" s="233"/>
      <c r="E259" s="233"/>
      <c r="F259" s="233"/>
      <c r="G259" s="233"/>
      <c r="H259" s="213"/>
      <c r="I259" s="253"/>
      <c r="J259" s="213"/>
    </row>
    <row r="260" s="181" customFormat="1" ht="24" customHeight="1" spans="1:10">
      <c r="A260" s="181">
        <f t="shared" si="24"/>
        <v>3</v>
      </c>
      <c r="B260" s="229">
        <v>234</v>
      </c>
      <c r="C260" s="230" t="s">
        <v>1784</v>
      </c>
      <c r="D260" s="235"/>
      <c r="E260" s="235"/>
      <c r="F260" s="235"/>
      <c r="G260" s="235"/>
      <c r="H260" s="206"/>
      <c r="I260" s="255">
        <f>G260-D260</f>
        <v>0</v>
      </c>
      <c r="J260" s="206"/>
    </row>
    <row r="261" s="181" customFormat="1" ht="24" customHeight="1" spans="1:10">
      <c r="A261" s="181">
        <f t="shared" si="24"/>
        <v>5</v>
      </c>
      <c r="B261" s="226">
        <v>23401</v>
      </c>
      <c r="C261" s="227" t="s">
        <v>1119</v>
      </c>
      <c r="D261" s="234"/>
      <c r="E261" s="234"/>
      <c r="F261" s="234"/>
      <c r="G261" s="234"/>
      <c r="H261" s="210"/>
      <c r="I261" s="254"/>
      <c r="J261" s="210"/>
    </row>
    <row r="262" s="181" customFormat="1" ht="24" customHeight="1" spans="1:10">
      <c r="A262" s="181">
        <f t="shared" si="24"/>
        <v>7</v>
      </c>
      <c r="B262" s="220">
        <v>2340101</v>
      </c>
      <c r="C262" s="223" t="s">
        <v>1785</v>
      </c>
      <c r="D262" s="233"/>
      <c r="E262" s="233"/>
      <c r="F262" s="233"/>
      <c r="G262" s="233"/>
      <c r="H262" s="213"/>
      <c r="I262" s="253"/>
      <c r="J262" s="213"/>
    </row>
    <row r="263" s="181" customFormat="1" ht="24" customHeight="1" spans="1:10">
      <c r="A263" s="181">
        <f t="shared" si="24"/>
        <v>7</v>
      </c>
      <c r="B263" s="220">
        <v>2340102</v>
      </c>
      <c r="C263" s="223" t="s">
        <v>1786</v>
      </c>
      <c r="D263" s="233"/>
      <c r="E263" s="233"/>
      <c r="F263" s="233"/>
      <c r="G263" s="233"/>
      <c r="H263" s="213"/>
      <c r="I263" s="253"/>
      <c r="J263" s="213"/>
    </row>
    <row r="264" s="181" customFormat="1" ht="24" customHeight="1" spans="1:10">
      <c r="A264" s="181">
        <f t="shared" ref="A264:A280" si="32">LEN(B264)</f>
        <v>7</v>
      </c>
      <c r="B264" s="220">
        <v>2340103</v>
      </c>
      <c r="C264" s="223" t="s">
        <v>1787</v>
      </c>
      <c r="D264" s="233"/>
      <c r="E264" s="233"/>
      <c r="F264" s="233"/>
      <c r="G264" s="233"/>
      <c r="H264" s="213"/>
      <c r="I264" s="253"/>
      <c r="J264" s="213"/>
    </row>
    <row r="265" s="181" customFormat="1" ht="24" customHeight="1" spans="1:10">
      <c r="A265" s="181">
        <f t="shared" si="32"/>
        <v>7</v>
      </c>
      <c r="B265" s="220">
        <v>2340104</v>
      </c>
      <c r="C265" s="223" t="s">
        <v>1788</v>
      </c>
      <c r="D265" s="233"/>
      <c r="E265" s="233"/>
      <c r="F265" s="233"/>
      <c r="G265" s="233"/>
      <c r="H265" s="213"/>
      <c r="I265" s="253"/>
      <c r="J265" s="213"/>
    </row>
    <row r="266" s="181" customFormat="1" ht="24" customHeight="1" spans="1:10">
      <c r="A266" s="181">
        <f t="shared" si="32"/>
        <v>7</v>
      </c>
      <c r="B266" s="220">
        <v>2340105</v>
      </c>
      <c r="C266" s="223" t="s">
        <v>1789</v>
      </c>
      <c r="D266" s="233"/>
      <c r="E266" s="233"/>
      <c r="F266" s="233"/>
      <c r="G266" s="233"/>
      <c r="H266" s="213"/>
      <c r="I266" s="253"/>
      <c r="J266" s="213"/>
    </row>
    <row r="267" s="181" customFormat="1" ht="24" customHeight="1" spans="1:10">
      <c r="A267" s="181">
        <f t="shared" si="32"/>
        <v>7</v>
      </c>
      <c r="B267" s="220">
        <v>2340106</v>
      </c>
      <c r="C267" s="223" t="s">
        <v>1790</v>
      </c>
      <c r="D267" s="233"/>
      <c r="E267" s="233"/>
      <c r="F267" s="233"/>
      <c r="G267" s="233"/>
      <c r="H267" s="213"/>
      <c r="I267" s="253"/>
      <c r="J267" s="213"/>
    </row>
    <row r="268" s="181" customFormat="1" ht="24" customHeight="1" spans="1:10">
      <c r="A268" s="181">
        <f t="shared" si="32"/>
        <v>7</v>
      </c>
      <c r="B268" s="220">
        <v>2340107</v>
      </c>
      <c r="C268" s="223" t="s">
        <v>1791</v>
      </c>
      <c r="D268" s="233"/>
      <c r="E268" s="233"/>
      <c r="F268" s="233"/>
      <c r="G268" s="233"/>
      <c r="H268" s="213"/>
      <c r="I268" s="253"/>
      <c r="J268" s="213"/>
    </row>
    <row r="269" s="181" customFormat="1" ht="24" customHeight="1" spans="1:10">
      <c r="A269" s="181">
        <f t="shared" si="32"/>
        <v>7</v>
      </c>
      <c r="B269" s="220">
        <v>2340108</v>
      </c>
      <c r="C269" s="223" t="s">
        <v>1792</v>
      </c>
      <c r="D269" s="233"/>
      <c r="E269" s="233"/>
      <c r="F269" s="233"/>
      <c r="G269" s="233"/>
      <c r="H269" s="213"/>
      <c r="I269" s="253"/>
      <c r="J269" s="213"/>
    </row>
    <row r="270" s="181" customFormat="1" ht="24" customHeight="1" spans="1:10">
      <c r="A270" s="181">
        <f t="shared" si="32"/>
        <v>7</v>
      </c>
      <c r="B270" s="220">
        <v>2340109</v>
      </c>
      <c r="C270" s="223" t="s">
        <v>1793</v>
      </c>
      <c r="D270" s="233"/>
      <c r="E270" s="233"/>
      <c r="F270" s="233"/>
      <c r="G270" s="233"/>
      <c r="H270" s="213"/>
      <c r="I270" s="253"/>
      <c r="J270" s="213"/>
    </row>
    <row r="271" s="181" customFormat="1" ht="24" customHeight="1" spans="1:10">
      <c r="A271" s="181">
        <f t="shared" si="32"/>
        <v>7</v>
      </c>
      <c r="B271" s="220">
        <v>2340110</v>
      </c>
      <c r="C271" s="223" t="s">
        <v>1794</v>
      </c>
      <c r="D271" s="233"/>
      <c r="E271" s="233"/>
      <c r="F271" s="233"/>
      <c r="G271" s="233"/>
      <c r="H271" s="213"/>
      <c r="I271" s="253"/>
      <c r="J271" s="213"/>
    </row>
    <row r="272" s="181" customFormat="1" ht="24" customHeight="1" spans="1:10">
      <c r="A272" s="181">
        <f t="shared" si="32"/>
        <v>7</v>
      </c>
      <c r="B272" s="220">
        <v>2340111</v>
      </c>
      <c r="C272" s="223" t="s">
        <v>1795</v>
      </c>
      <c r="D272" s="233"/>
      <c r="E272" s="233"/>
      <c r="F272" s="233"/>
      <c r="G272" s="233"/>
      <c r="H272" s="213"/>
      <c r="I272" s="253"/>
      <c r="J272" s="213"/>
    </row>
    <row r="273" s="181" customFormat="1" ht="24" customHeight="1" spans="1:10">
      <c r="A273" s="181">
        <f t="shared" si="32"/>
        <v>7</v>
      </c>
      <c r="B273" s="220">
        <v>2340199</v>
      </c>
      <c r="C273" s="223" t="s">
        <v>1796</v>
      </c>
      <c r="D273" s="233"/>
      <c r="E273" s="233"/>
      <c r="F273" s="233"/>
      <c r="G273" s="233"/>
      <c r="H273" s="213"/>
      <c r="I273" s="253"/>
      <c r="J273" s="213"/>
    </row>
    <row r="274" s="181" customFormat="1" ht="24" customHeight="1" spans="1:10">
      <c r="A274" s="181">
        <f t="shared" si="32"/>
        <v>5</v>
      </c>
      <c r="B274" s="260">
        <v>23402</v>
      </c>
      <c r="C274" s="261" t="s">
        <v>1797</v>
      </c>
      <c r="D274" s="234"/>
      <c r="E274" s="234"/>
      <c r="F274" s="234"/>
      <c r="G274" s="234"/>
      <c r="H274" s="210"/>
      <c r="I274" s="254"/>
      <c r="J274" s="210"/>
    </row>
    <row r="275" s="181" customFormat="1" ht="24" customHeight="1" spans="1:10">
      <c r="A275" s="181">
        <f t="shared" si="32"/>
        <v>7</v>
      </c>
      <c r="B275" s="220">
        <v>2340201</v>
      </c>
      <c r="C275" s="223" t="s">
        <v>1798</v>
      </c>
      <c r="D275" s="233"/>
      <c r="E275" s="233"/>
      <c r="F275" s="233"/>
      <c r="G275" s="233"/>
      <c r="H275" s="213"/>
      <c r="I275" s="253"/>
      <c r="J275" s="213"/>
    </row>
    <row r="276" s="181" customFormat="1" ht="24" customHeight="1" spans="1:10">
      <c r="A276" s="181">
        <f t="shared" si="32"/>
        <v>7</v>
      </c>
      <c r="B276" s="220">
        <v>2340202</v>
      </c>
      <c r="C276" s="223" t="s">
        <v>1799</v>
      </c>
      <c r="D276" s="233"/>
      <c r="E276" s="233"/>
      <c r="F276" s="233"/>
      <c r="G276" s="233"/>
      <c r="H276" s="213"/>
      <c r="I276" s="253"/>
      <c r="J276" s="213"/>
    </row>
    <row r="277" s="181" customFormat="1" ht="24" customHeight="1" spans="1:10">
      <c r="A277" s="181">
        <f t="shared" si="32"/>
        <v>7</v>
      </c>
      <c r="B277" s="220">
        <v>2340203</v>
      </c>
      <c r="C277" s="223" t="s">
        <v>1800</v>
      </c>
      <c r="D277" s="233"/>
      <c r="E277" s="233"/>
      <c r="F277" s="233"/>
      <c r="G277" s="233"/>
      <c r="H277" s="213"/>
      <c r="I277" s="253"/>
      <c r="J277" s="213"/>
    </row>
    <row r="278" s="181" customFormat="1" ht="24" customHeight="1" spans="1:10">
      <c r="A278" s="181">
        <f t="shared" si="32"/>
        <v>7</v>
      </c>
      <c r="B278" s="220">
        <v>2340204</v>
      </c>
      <c r="C278" s="223" t="s">
        <v>1801</v>
      </c>
      <c r="D278" s="233"/>
      <c r="E278" s="233"/>
      <c r="F278" s="233"/>
      <c r="G278" s="233"/>
      <c r="H278" s="213"/>
      <c r="I278" s="253"/>
      <c r="J278" s="213"/>
    </row>
    <row r="279" s="181" customFormat="1" ht="24" customHeight="1" spans="1:10">
      <c r="A279" s="181">
        <f t="shared" si="32"/>
        <v>7</v>
      </c>
      <c r="B279" s="220">
        <v>2340205</v>
      </c>
      <c r="C279" s="223" t="s">
        <v>1802</v>
      </c>
      <c r="D279" s="233"/>
      <c r="E279" s="233"/>
      <c r="F279" s="233"/>
      <c r="G279" s="233"/>
      <c r="H279" s="213"/>
      <c r="I279" s="253"/>
      <c r="J279" s="213"/>
    </row>
    <row r="280" s="181" customFormat="1" ht="24" customHeight="1" spans="1:10">
      <c r="A280" s="181">
        <f t="shared" si="32"/>
        <v>7</v>
      </c>
      <c r="B280" s="220">
        <v>2340299</v>
      </c>
      <c r="C280" s="223" t="s">
        <v>1803</v>
      </c>
      <c r="D280" s="233"/>
      <c r="E280" s="233"/>
      <c r="F280" s="233"/>
      <c r="G280" s="233"/>
      <c r="H280" s="213"/>
      <c r="I280" s="253"/>
      <c r="J280" s="213"/>
    </row>
    <row r="281" s="181" customFormat="1" ht="24" customHeight="1" spans="2:10">
      <c r="B281" s="262">
        <v>23006</v>
      </c>
      <c r="C281" s="263" t="s">
        <v>1804</v>
      </c>
      <c r="D281" s="233"/>
      <c r="E281" s="233"/>
      <c r="F281" s="233"/>
      <c r="G281" s="264">
        <v>992815</v>
      </c>
      <c r="H281" s="213"/>
      <c r="I281" s="253"/>
      <c r="J281" s="213"/>
    </row>
    <row r="282" s="181" customFormat="1" ht="24" customHeight="1" spans="1:10">
      <c r="A282" s="181">
        <f t="shared" ref="A282:A309" si="33">LEN(B282)</f>
        <v>5</v>
      </c>
      <c r="B282" s="262">
        <v>23008</v>
      </c>
      <c r="C282" s="263" t="s">
        <v>1085</v>
      </c>
      <c r="D282" s="265">
        <v>30010922.2</v>
      </c>
      <c r="E282" s="265">
        <v>0</v>
      </c>
      <c r="F282" s="265">
        <f>F283</f>
        <v>77500333.44</v>
      </c>
      <c r="G282" s="265">
        <v>30010922.2</v>
      </c>
      <c r="H282" s="266">
        <f>G282/F282</f>
        <v>0.387236039742128</v>
      </c>
      <c r="I282" s="265">
        <f>G282-D282</f>
        <v>0</v>
      </c>
      <c r="J282" s="266">
        <f>I282/D282</f>
        <v>0</v>
      </c>
    </row>
    <row r="283" s="181" customFormat="1" ht="24" customHeight="1" spans="1:10">
      <c r="A283" s="181">
        <f t="shared" si="33"/>
        <v>7</v>
      </c>
      <c r="B283" s="220">
        <v>2300802</v>
      </c>
      <c r="C283" s="223" t="s">
        <v>1805</v>
      </c>
      <c r="D283" s="224">
        <v>30010922.2</v>
      </c>
      <c r="E283" s="224">
        <v>0</v>
      </c>
      <c r="F283" s="224">
        <v>77500333.44</v>
      </c>
      <c r="G283" s="224">
        <v>30010922.2</v>
      </c>
      <c r="H283" s="213">
        <f>G283/F283</f>
        <v>0.387236039742128</v>
      </c>
      <c r="I283" s="224">
        <f>G283-D283</f>
        <v>0</v>
      </c>
      <c r="J283" s="213">
        <f>I283/D283</f>
        <v>0</v>
      </c>
    </row>
    <row r="284" s="181" customFormat="1" ht="24" customHeight="1" spans="1:10">
      <c r="A284" s="181">
        <f t="shared" si="33"/>
        <v>5</v>
      </c>
      <c r="B284" s="262">
        <v>23011</v>
      </c>
      <c r="C284" s="263" t="s">
        <v>1297</v>
      </c>
      <c r="D284" s="264"/>
      <c r="E284" s="264"/>
      <c r="F284" s="264"/>
      <c r="G284" s="264"/>
      <c r="H284" s="266"/>
      <c r="I284" s="278">
        <f>G284-D284</f>
        <v>0</v>
      </c>
      <c r="J284" s="266"/>
    </row>
    <row r="285" s="181" customFormat="1" ht="24" customHeight="1" spans="1:10">
      <c r="A285" s="181">
        <f t="shared" si="33"/>
        <v>7</v>
      </c>
      <c r="B285" s="220">
        <v>2301105</v>
      </c>
      <c r="C285" s="223" t="s">
        <v>1806</v>
      </c>
      <c r="D285" s="233"/>
      <c r="E285" s="233"/>
      <c r="F285" s="233"/>
      <c r="G285" s="233"/>
      <c r="H285" s="213"/>
      <c r="I285" s="253"/>
      <c r="J285" s="213"/>
    </row>
    <row r="286" s="181" customFormat="1" ht="24" customHeight="1" spans="1:10">
      <c r="A286" s="181">
        <f t="shared" si="33"/>
        <v>7</v>
      </c>
      <c r="B286" s="220">
        <v>2301109</v>
      </c>
      <c r="C286" s="223" t="s">
        <v>1807</v>
      </c>
      <c r="D286" s="233"/>
      <c r="E286" s="233"/>
      <c r="F286" s="233"/>
      <c r="G286" s="233"/>
      <c r="H286" s="213"/>
      <c r="I286" s="253"/>
      <c r="J286" s="213"/>
    </row>
    <row r="287" s="181" customFormat="1" ht="24" customHeight="1" spans="1:10">
      <c r="A287" s="181">
        <f t="shared" si="33"/>
        <v>7</v>
      </c>
      <c r="B287" s="220">
        <v>2301115</v>
      </c>
      <c r="C287" s="223" t="s">
        <v>1808</v>
      </c>
      <c r="D287" s="233"/>
      <c r="E287" s="233"/>
      <c r="F287" s="233"/>
      <c r="G287" s="233"/>
      <c r="H287" s="213"/>
      <c r="I287" s="253"/>
      <c r="J287" s="213"/>
    </row>
    <row r="288" s="181" customFormat="1" ht="24" customHeight="1" spans="1:10">
      <c r="A288" s="181">
        <f t="shared" si="33"/>
        <v>7</v>
      </c>
      <c r="B288" s="220">
        <v>2301117</v>
      </c>
      <c r="C288" s="223" t="s">
        <v>1809</v>
      </c>
      <c r="D288" s="233"/>
      <c r="E288" s="233"/>
      <c r="F288" s="233"/>
      <c r="G288" s="233"/>
      <c r="H288" s="213"/>
      <c r="I288" s="253"/>
      <c r="J288" s="213"/>
    </row>
    <row r="289" s="181" customFormat="1" ht="24" customHeight="1" spans="1:10">
      <c r="A289" s="181">
        <f t="shared" si="33"/>
        <v>7</v>
      </c>
      <c r="B289" s="220">
        <v>2301118</v>
      </c>
      <c r="C289" s="223" t="s">
        <v>1810</v>
      </c>
      <c r="D289" s="233"/>
      <c r="E289" s="233"/>
      <c r="F289" s="233"/>
      <c r="G289" s="233"/>
      <c r="H289" s="213"/>
      <c r="I289" s="253"/>
      <c r="J289" s="213"/>
    </row>
    <row r="290" s="181" customFormat="1" ht="24" customHeight="1" spans="1:10">
      <c r="A290" s="181">
        <f t="shared" si="33"/>
        <v>7</v>
      </c>
      <c r="B290" s="220">
        <v>2301120</v>
      </c>
      <c r="C290" s="223" t="s">
        <v>1811</v>
      </c>
      <c r="D290" s="233"/>
      <c r="E290" s="233"/>
      <c r="F290" s="233"/>
      <c r="G290" s="233"/>
      <c r="H290" s="213"/>
      <c r="I290" s="253"/>
      <c r="J290" s="213"/>
    </row>
    <row r="291" s="181" customFormat="1" ht="24" customHeight="1" spans="1:10">
      <c r="A291" s="181">
        <f t="shared" si="33"/>
        <v>7</v>
      </c>
      <c r="B291" s="220">
        <v>2301121</v>
      </c>
      <c r="C291" s="223" t="s">
        <v>1812</v>
      </c>
      <c r="D291" s="233"/>
      <c r="E291" s="233"/>
      <c r="F291" s="233"/>
      <c r="G291" s="233"/>
      <c r="H291" s="213"/>
      <c r="I291" s="253"/>
      <c r="J291" s="213"/>
    </row>
    <row r="292" s="181" customFormat="1" ht="24" customHeight="1" spans="1:10">
      <c r="A292" s="181">
        <f t="shared" si="33"/>
        <v>7</v>
      </c>
      <c r="B292" s="220">
        <v>2301122</v>
      </c>
      <c r="C292" s="223" t="s">
        <v>1813</v>
      </c>
      <c r="D292" s="233"/>
      <c r="E292" s="233"/>
      <c r="F292" s="233"/>
      <c r="G292" s="233"/>
      <c r="H292" s="213"/>
      <c r="I292" s="253"/>
      <c r="J292" s="213"/>
    </row>
    <row r="293" s="181" customFormat="1" ht="24" customHeight="1" spans="1:10">
      <c r="A293" s="181">
        <f t="shared" si="33"/>
        <v>7</v>
      </c>
      <c r="B293" s="220">
        <v>2301123</v>
      </c>
      <c r="C293" s="223" t="s">
        <v>1814</v>
      </c>
      <c r="D293" s="233"/>
      <c r="E293" s="233"/>
      <c r="F293" s="233"/>
      <c r="G293" s="233"/>
      <c r="H293" s="213"/>
      <c r="I293" s="253"/>
      <c r="J293" s="213"/>
    </row>
    <row r="294" s="181" customFormat="1" ht="24" customHeight="1" spans="1:10">
      <c r="A294" s="181">
        <f t="shared" si="33"/>
        <v>7</v>
      </c>
      <c r="B294" s="220">
        <v>2301124</v>
      </c>
      <c r="C294" s="223" t="s">
        <v>1815</v>
      </c>
      <c r="D294" s="233"/>
      <c r="E294" s="233"/>
      <c r="F294" s="233"/>
      <c r="G294" s="233"/>
      <c r="H294" s="213"/>
      <c r="I294" s="253"/>
      <c r="J294" s="213"/>
    </row>
    <row r="295" s="181" customFormat="1" ht="24" customHeight="1" spans="1:10">
      <c r="A295" s="181">
        <f t="shared" si="33"/>
        <v>7</v>
      </c>
      <c r="B295" s="220">
        <v>2301199</v>
      </c>
      <c r="C295" s="223" t="s">
        <v>1816</v>
      </c>
      <c r="D295" s="233"/>
      <c r="E295" s="233"/>
      <c r="F295" s="233"/>
      <c r="G295" s="233"/>
      <c r="H295" s="213"/>
      <c r="I295" s="253"/>
      <c r="J295" s="213"/>
    </row>
    <row r="296" s="181" customFormat="1" ht="24" customHeight="1" spans="1:10">
      <c r="A296" s="181">
        <f t="shared" si="33"/>
        <v>3</v>
      </c>
      <c r="B296" s="262">
        <v>231</v>
      </c>
      <c r="C296" s="263" t="s">
        <v>1087</v>
      </c>
      <c r="D296" s="264"/>
      <c r="E296" s="264"/>
      <c r="F296" s="264"/>
      <c r="G296" s="264"/>
      <c r="H296" s="266"/>
      <c r="I296" s="278"/>
      <c r="J296" s="266"/>
    </row>
    <row r="297" s="181" customFormat="1" ht="24" customHeight="1" spans="1:10">
      <c r="A297" s="181">
        <f t="shared" si="33"/>
        <v>5</v>
      </c>
      <c r="B297" s="226">
        <v>23104</v>
      </c>
      <c r="C297" s="227" t="s">
        <v>1817</v>
      </c>
      <c r="D297" s="234"/>
      <c r="E297" s="234"/>
      <c r="F297" s="234"/>
      <c r="G297" s="234"/>
      <c r="H297" s="210"/>
      <c r="I297" s="254"/>
      <c r="J297" s="210"/>
    </row>
    <row r="298" s="181" customFormat="1" ht="24" customHeight="1" spans="1:10">
      <c r="A298" s="181">
        <f t="shared" si="33"/>
        <v>7</v>
      </c>
      <c r="B298" s="220">
        <v>2310401</v>
      </c>
      <c r="C298" s="223" t="s">
        <v>1818</v>
      </c>
      <c r="D298" s="233"/>
      <c r="E298" s="233"/>
      <c r="F298" s="233"/>
      <c r="G298" s="233"/>
      <c r="H298" s="213"/>
      <c r="I298" s="253"/>
      <c r="J298" s="213"/>
    </row>
    <row r="299" s="181" customFormat="1" ht="24" customHeight="1" spans="1:10">
      <c r="A299" s="181">
        <f t="shared" si="33"/>
        <v>7</v>
      </c>
      <c r="B299" s="220">
        <v>2310405</v>
      </c>
      <c r="C299" s="223" t="s">
        <v>1819</v>
      </c>
      <c r="D299" s="233"/>
      <c r="E299" s="233"/>
      <c r="F299" s="233"/>
      <c r="G299" s="233"/>
      <c r="H299" s="213"/>
      <c r="I299" s="253"/>
      <c r="J299" s="213"/>
    </row>
    <row r="300" s="181" customFormat="1" ht="24" customHeight="1" spans="1:10">
      <c r="A300" s="181">
        <f t="shared" si="33"/>
        <v>7</v>
      </c>
      <c r="B300" s="220">
        <v>2310411</v>
      </c>
      <c r="C300" s="223" t="s">
        <v>1820</v>
      </c>
      <c r="D300" s="233"/>
      <c r="E300" s="233"/>
      <c r="F300" s="233"/>
      <c r="G300" s="233"/>
      <c r="H300" s="213"/>
      <c r="I300" s="253"/>
      <c r="J300" s="213"/>
    </row>
    <row r="301" s="181" customFormat="1" ht="24" customHeight="1" spans="1:10">
      <c r="A301" s="181">
        <f t="shared" si="33"/>
        <v>7</v>
      </c>
      <c r="B301" s="220">
        <v>2310413</v>
      </c>
      <c r="C301" s="223" t="s">
        <v>1821</v>
      </c>
      <c r="D301" s="233"/>
      <c r="E301" s="233"/>
      <c r="F301" s="233"/>
      <c r="G301" s="233"/>
      <c r="H301" s="213"/>
      <c r="I301" s="253"/>
      <c r="J301" s="213"/>
    </row>
    <row r="302" s="181" customFormat="1" ht="24" customHeight="1" spans="1:10">
      <c r="A302" s="181">
        <f t="shared" si="33"/>
        <v>7</v>
      </c>
      <c r="B302" s="220">
        <v>2310414</v>
      </c>
      <c r="C302" s="223" t="s">
        <v>1822</v>
      </c>
      <c r="D302" s="233"/>
      <c r="E302" s="233"/>
      <c r="F302" s="233"/>
      <c r="G302" s="233"/>
      <c r="H302" s="213"/>
      <c r="I302" s="253"/>
      <c r="J302" s="213"/>
    </row>
    <row r="303" s="181" customFormat="1" ht="24" customHeight="1" spans="1:10">
      <c r="A303" s="181">
        <f t="shared" si="33"/>
        <v>7</v>
      </c>
      <c r="B303" s="220">
        <v>2310416</v>
      </c>
      <c r="C303" s="223" t="s">
        <v>1823</v>
      </c>
      <c r="D303" s="233"/>
      <c r="E303" s="233"/>
      <c r="F303" s="233"/>
      <c r="G303" s="233"/>
      <c r="H303" s="213"/>
      <c r="I303" s="253"/>
      <c r="J303" s="213"/>
    </row>
    <row r="304" s="181" customFormat="1" ht="24" customHeight="1" spans="1:10">
      <c r="A304" s="181">
        <f t="shared" si="33"/>
        <v>7</v>
      </c>
      <c r="B304" s="220">
        <v>2310417</v>
      </c>
      <c r="C304" s="223" t="s">
        <v>1824</v>
      </c>
      <c r="D304" s="233"/>
      <c r="E304" s="233"/>
      <c r="F304" s="233"/>
      <c r="G304" s="233"/>
      <c r="H304" s="213"/>
      <c r="I304" s="253"/>
      <c r="J304" s="213"/>
    </row>
    <row r="305" s="181" customFormat="1" ht="24" customHeight="1" spans="1:10">
      <c r="A305" s="181">
        <f t="shared" si="33"/>
        <v>7</v>
      </c>
      <c r="B305" s="267">
        <v>2310418</v>
      </c>
      <c r="C305" s="268" t="s">
        <v>1825</v>
      </c>
      <c r="D305" s="269"/>
      <c r="E305" s="269"/>
      <c r="F305" s="269"/>
      <c r="G305" s="269"/>
      <c r="H305" s="270"/>
      <c r="I305" s="279"/>
      <c r="J305" s="270"/>
    </row>
    <row r="306" s="181" customFormat="1" ht="24" customHeight="1" spans="1:10">
      <c r="A306" s="181">
        <f t="shared" si="33"/>
        <v>7</v>
      </c>
      <c r="B306" s="271">
        <v>2310419</v>
      </c>
      <c r="C306" s="212" t="s">
        <v>1826</v>
      </c>
      <c r="D306" s="81"/>
      <c r="E306" s="81"/>
      <c r="F306" s="81"/>
      <c r="G306" s="81"/>
      <c r="H306" s="213"/>
      <c r="I306" s="280"/>
      <c r="J306" s="213"/>
    </row>
    <row r="307" s="181" customFormat="1" ht="24" customHeight="1" spans="1:10">
      <c r="A307" s="181">
        <f t="shared" si="33"/>
        <v>7</v>
      </c>
      <c r="B307" s="271">
        <v>2310420</v>
      </c>
      <c r="C307" s="212" t="s">
        <v>1827</v>
      </c>
      <c r="D307" s="81"/>
      <c r="E307" s="81"/>
      <c r="F307" s="81"/>
      <c r="G307" s="81"/>
      <c r="H307" s="213"/>
      <c r="I307" s="280"/>
      <c r="J307" s="213"/>
    </row>
    <row r="308" s="181" customFormat="1" ht="24" customHeight="1" spans="1:10">
      <c r="A308" s="181">
        <f t="shared" si="33"/>
        <v>7</v>
      </c>
      <c r="B308" s="271">
        <v>2310499</v>
      </c>
      <c r="C308" s="212" t="s">
        <v>1828</v>
      </c>
      <c r="D308" s="81"/>
      <c r="E308" s="81"/>
      <c r="F308" s="81"/>
      <c r="G308" s="81"/>
      <c r="H308" s="213"/>
      <c r="I308" s="280"/>
      <c r="J308" s="213"/>
    </row>
    <row r="309" s="181" customFormat="1" ht="24" customHeight="1" spans="2:10">
      <c r="B309" s="272">
        <v>23009</v>
      </c>
      <c r="C309" s="273" t="s">
        <v>1088</v>
      </c>
      <c r="D309" s="274">
        <v>186468650.82</v>
      </c>
      <c r="E309" s="274">
        <f>E310</f>
        <v>29100</v>
      </c>
      <c r="F309" s="274">
        <v>0</v>
      </c>
      <c r="G309" s="274">
        <f>G310</f>
        <v>273094803.2</v>
      </c>
      <c r="H309" s="266"/>
      <c r="I309" s="274">
        <f>G309-D309</f>
        <v>86626152.38</v>
      </c>
      <c r="J309" s="266">
        <f>I309/D309</f>
        <v>0.46456147990056</v>
      </c>
    </row>
    <row r="310" s="181" customFormat="1" ht="24" customHeight="1" spans="2:10">
      <c r="B310" s="271">
        <v>2300902</v>
      </c>
      <c r="C310" s="212" t="s">
        <v>1829</v>
      </c>
      <c r="D310" s="275">
        <v>186468650.82</v>
      </c>
      <c r="E310" s="275">
        <v>29100</v>
      </c>
      <c r="F310" s="275">
        <v>0</v>
      </c>
      <c r="G310" s="275">
        <v>273094803.2</v>
      </c>
      <c r="H310" s="266"/>
      <c r="I310" s="275">
        <f>G310-D310</f>
        <v>86626152.38</v>
      </c>
      <c r="J310" s="266">
        <f>I310/D310</f>
        <v>0.46456147990056</v>
      </c>
    </row>
    <row r="311" s="181" customFormat="1" ht="24" customHeight="1" spans="1:10">
      <c r="A311" s="181">
        <f>LEN(B311)</f>
        <v>0</v>
      </c>
      <c r="B311" s="271"/>
      <c r="C311" s="276" t="s">
        <v>1091</v>
      </c>
      <c r="D311" s="277">
        <f t="shared" ref="D311:G311" si="34">D7+D282+D284+D296+D309+D281</f>
        <v>321698095.29</v>
      </c>
      <c r="E311" s="277">
        <f t="shared" si="34"/>
        <v>199090694.82</v>
      </c>
      <c r="F311" s="277">
        <f t="shared" si="34"/>
        <v>395695375.78</v>
      </c>
      <c r="G311" s="277">
        <f>G7+G282+G284+G296+G309+G281</f>
        <v>406963059.17</v>
      </c>
      <c r="H311" s="266">
        <f>G311/F311</f>
        <v>1.02847565091654</v>
      </c>
      <c r="I311" s="277">
        <f>G311-D311</f>
        <v>85264963.88</v>
      </c>
      <c r="J311" s="266">
        <f>I311/D311</f>
        <v>0.26504653004904</v>
      </c>
    </row>
  </sheetData>
  <autoFilter xmlns:etc="http://www.wps.cn/officeDocument/2017/etCustomData" ref="A1:A311" etc:filterBottomFollowUsedRange="0">
    <extLst/>
  </autoFilter>
  <mergeCells count="10">
    <mergeCell ref="C2:J2"/>
    <mergeCell ref="E4:J4"/>
    <mergeCell ref="I5:J5"/>
    <mergeCell ref="B4:B6"/>
    <mergeCell ref="C4:C6"/>
    <mergeCell ref="D4:D6"/>
    <mergeCell ref="E5:E6"/>
    <mergeCell ref="F5:F6"/>
    <mergeCell ref="G5:G6"/>
    <mergeCell ref="H5:H6"/>
  </mergeCells>
  <printOptions horizontalCentered="1"/>
  <pageMargins left="0.751388888888889" right="0.751388888888889" top="0.60625" bottom="0.60625" header="0.5" footer="0.5"/>
  <pageSetup paperSize="9" scale="78" firstPageNumber="123" fitToHeight="0" orientation="landscape" useFirstPageNumber="1" horizontalDpi="600"/>
  <headerFooter>
    <oddFooter>&amp;R-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8"/>
  <sheetViews>
    <sheetView workbookViewId="0">
      <selection activeCell="F30" sqref="F30"/>
    </sheetView>
  </sheetViews>
  <sheetFormatPr defaultColWidth="12.125" defaultRowHeight="15.65" customHeight="1" outlineLevelCol="3"/>
  <cols>
    <col min="1" max="1" width="57.25" style="91" customWidth="1"/>
    <col min="2" max="2" width="19" style="91" customWidth="1"/>
    <col min="3" max="3" width="57.25" style="91" customWidth="1"/>
    <col min="4" max="4" width="19" style="91" customWidth="1"/>
    <col min="5" max="16384" width="12.125" style="90"/>
  </cols>
  <sheetData>
    <row r="1" customHeight="1" spans="1:1">
      <c r="A1" s="92" t="s">
        <v>1830</v>
      </c>
    </row>
    <row r="2" s="90" customFormat="1" ht="33.75" customHeight="1" spans="1:4">
      <c r="A2" s="175" t="str">
        <f>'[1]##BASEINFO'!$B$2&amp;"度"&amp;'[1]##BASEINFO'!$B$7&amp;"政府性基金预算转移性收支决算录入表"</f>
        <v>2024年度柳南区政府性基金预算转移性收支决算录入表</v>
      </c>
      <c r="B2" s="175"/>
      <c r="C2" s="175"/>
      <c r="D2" s="175"/>
    </row>
    <row r="3" s="90" customFormat="1" ht="17.25" customHeight="1" spans="1:4">
      <c r="A3" s="94"/>
      <c r="B3" s="94"/>
      <c r="C3" s="94"/>
      <c r="D3" s="94"/>
    </row>
    <row r="4" s="90" customFormat="1" ht="17.25" customHeight="1" spans="1:4">
      <c r="A4" s="94" t="str">
        <f>"单位："&amp;'[1]##BASEINFO'!$B$19</f>
        <v>单位：万元</v>
      </c>
      <c r="B4" s="94"/>
      <c r="C4" s="94"/>
      <c r="D4" s="94"/>
    </row>
    <row r="5" s="90" customFormat="1" ht="17.25" customHeight="1" spans="1:4">
      <c r="A5" s="95" t="s">
        <v>51</v>
      </c>
      <c r="B5" s="95" t="s">
        <v>1831</v>
      </c>
      <c r="C5" s="95" t="s">
        <v>51</v>
      </c>
      <c r="D5" s="95" t="s">
        <v>1831</v>
      </c>
    </row>
    <row r="6" s="90" customFormat="1" ht="17.25" customHeight="1" spans="1:4">
      <c r="A6" s="96" t="s">
        <v>1832</v>
      </c>
      <c r="B6" s="97">
        <f>'[1]L10'!C6</f>
        <v>688</v>
      </c>
      <c r="C6" s="96" t="s">
        <v>1833</v>
      </c>
      <c r="D6" s="97">
        <f>'[1]L10'!P6</f>
        <v>10286</v>
      </c>
    </row>
    <row r="7" s="90" customFormat="1" ht="17.25" customHeight="1" spans="1:4">
      <c r="A7" s="96" t="s">
        <v>1834</v>
      </c>
      <c r="B7" s="97">
        <f>B8</f>
        <v>16769</v>
      </c>
      <c r="C7" s="96" t="s">
        <v>1835</v>
      </c>
      <c r="D7" s="97">
        <f>D8</f>
        <v>0</v>
      </c>
    </row>
    <row r="8" s="90" customFormat="1" ht="17.25" customHeight="1" spans="1:4">
      <c r="A8" s="96" t="s">
        <v>1836</v>
      </c>
      <c r="B8" s="97">
        <f>SUM(B9:B19)</f>
        <v>16769</v>
      </c>
      <c r="C8" s="96" t="s">
        <v>1837</v>
      </c>
      <c r="D8" s="97">
        <f>SUM(D9:D19)</f>
        <v>0</v>
      </c>
    </row>
    <row r="9" s="90" customFormat="1" ht="17.25" customHeight="1" spans="1:4">
      <c r="A9" s="96" t="s">
        <v>1257</v>
      </c>
      <c r="B9" s="98"/>
      <c r="C9" s="96" t="s">
        <v>1257</v>
      </c>
      <c r="D9" s="98"/>
    </row>
    <row r="10" s="90" customFormat="1" ht="17.25" customHeight="1" spans="1:4">
      <c r="A10" s="96" t="s">
        <v>1258</v>
      </c>
      <c r="B10" s="98">
        <v>16</v>
      </c>
      <c r="C10" s="96" t="s">
        <v>1258</v>
      </c>
      <c r="D10" s="98"/>
    </row>
    <row r="11" s="90" customFormat="1" ht="17.25" customHeight="1" spans="1:4">
      <c r="A11" s="96" t="s">
        <v>1259</v>
      </c>
      <c r="B11" s="98"/>
      <c r="C11" s="96" t="s">
        <v>1259</v>
      </c>
      <c r="D11" s="98"/>
    </row>
    <row r="12" s="90" customFormat="1" ht="17.25" customHeight="1" spans="1:4">
      <c r="A12" s="96" t="s">
        <v>921</v>
      </c>
      <c r="B12" s="98"/>
      <c r="C12" s="96" t="s">
        <v>921</v>
      </c>
      <c r="D12" s="98"/>
    </row>
    <row r="13" s="90" customFormat="1" ht="17.25" customHeight="1" spans="1:4">
      <c r="A13" s="96" t="s">
        <v>1261</v>
      </c>
      <c r="B13" s="98">
        <v>5814</v>
      </c>
      <c r="C13" s="96" t="s">
        <v>1261</v>
      </c>
      <c r="D13" s="98"/>
    </row>
    <row r="14" s="90" customFormat="1" ht="17.25" customHeight="1" spans="1:4">
      <c r="A14" s="96" t="s">
        <v>1262</v>
      </c>
      <c r="B14" s="98">
        <v>575</v>
      </c>
      <c r="C14" s="96" t="s">
        <v>1262</v>
      </c>
      <c r="D14" s="98"/>
    </row>
    <row r="15" s="90" customFormat="1" ht="17.25" customHeight="1" spans="1:4">
      <c r="A15" s="96" t="s">
        <v>922</v>
      </c>
      <c r="B15" s="98"/>
      <c r="C15" s="96" t="s">
        <v>922</v>
      </c>
      <c r="D15" s="98"/>
    </row>
    <row r="16" s="90" customFormat="1" ht="17.25" customHeight="1" spans="1:4">
      <c r="A16" s="96" t="s">
        <v>1263</v>
      </c>
      <c r="B16" s="98"/>
      <c r="C16" s="96" t="s">
        <v>1263</v>
      </c>
      <c r="D16" s="98"/>
    </row>
    <row r="17" s="90" customFormat="1" ht="17.25" customHeight="1" spans="1:4">
      <c r="A17" s="101" t="s">
        <v>1266</v>
      </c>
      <c r="B17" s="98"/>
      <c r="C17" s="101" t="s">
        <v>1266</v>
      </c>
      <c r="D17" s="98"/>
    </row>
    <row r="18" s="90" customFormat="1" ht="17.25" customHeight="1" spans="1:4">
      <c r="A18" s="101" t="s">
        <v>1838</v>
      </c>
      <c r="B18" s="98">
        <v>10037</v>
      </c>
      <c r="C18" s="101" t="s">
        <v>1839</v>
      </c>
      <c r="D18" s="98"/>
    </row>
    <row r="19" s="90" customFormat="1" ht="17.25" customHeight="1" spans="1:4">
      <c r="A19" s="101" t="s">
        <v>1269</v>
      </c>
      <c r="B19" s="98">
        <v>327</v>
      </c>
      <c r="C19" s="101" t="s">
        <v>924</v>
      </c>
      <c r="D19" s="98"/>
    </row>
    <row r="20" s="90" customFormat="1" ht="17.25" customHeight="1" spans="1:4">
      <c r="A20" s="101" t="s">
        <v>1840</v>
      </c>
      <c r="B20" s="97">
        <f>SUM(B21:B23)</f>
        <v>0</v>
      </c>
      <c r="C20" s="101" t="s">
        <v>1841</v>
      </c>
      <c r="D20" s="97">
        <f>SUM(D21:D23)</f>
        <v>99</v>
      </c>
    </row>
    <row r="21" s="90" customFormat="1" ht="17.25" customHeight="1" spans="1:4">
      <c r="A21" s="101" t="s">
        <v>1842</v>
      </c>
      <c r="B21" s="98"/>
      <c r="C21" s="101" t="s">
        <v>1843</v>
      </c>
      <c r="D21" s="98"/>
    </row>
    <row r="22" s="90" customFormat="1" ht="17.25" customHeight="1" spans="1:4">
      <c r="A22" s="101" t="s">
        <v>1844</v>
      </c>
      <c r="B22" s="98"/>
      <c r="C22" s="101" t="s">
        <v>1845</v>
      </c>
      <c r="D22" s="98"/>
    </row>
    <row r="23" s="90" customFormat="1" ht="17.25" customHeight="1" spans="1:4">
      <c r="A23" s="101" t="s">
        <v>1846</v>
      </c>
      <c r="B23" s="98"/>
      <c r="C23" s="101" t="s">
        <v>1847</v>
      </c>
      <c r="D23" s="98">
        <v>99</v>
      </c>
    </row>
    <row r="24" s="90" customFormat="1" ht="17.25" customHeight="1" spans="1:4">
      <c r="A24" s="96" t="s">
        <v>1848</v>
      </c>
      <c r="B24" s="100"/>
      <c r="C24" s="96"/>
      <c r="D24" s="102"/>
    </row>
    <row r="25" s="90" customFormat="1" ht="17.25" customHeight="1" spans="1:4">
      <c r="A25" s="96" t="s">
        <v>1849</v>
      </c>
      <c r="B25" s="100">
        <v>18646</v>
      </c>
      <c r="C25" s="96"/>
      <c r="D25" s="102"/>
    </row>
    <row r="26" s="90" customFormat="1" ht="17.25" customHeight="1" spans="1:4">
      <c r="A26" s="96" t="s">
        <v>1850</v>
      </c>
      <c r="B26" s="97">
        <f>B28</f>
        <v>99</v>
      </c>
      <c r="C26" s="96" t="s">
        <v>1851</v>
      </c>
      <c r="D26" s="103">
        <v>3001</v>
      </c>
    </row>
    <row r="27" s="90" customFormat="1" ht="17.25" customHeight="1" spans="1:4">
      <c r="A27" s="96" t="s">
        <v>1852</v>
      </c>
      <c r="B27" s="176"/>
      <c r="C27" s="96"/>
      <c r="D27" s="102"/>
    </row>
    <row r="28" s="90" customFormat="1" ht="17.25" customHeight="1" spans="1:4">
      <c r="A28" s="96" t="s">
        <v>1853</v>
      </c>
      <c r="B28" s="97">
        <f>SUM(B29:B34)</f>
        <v>99</v>
      </c>
      <c r="C28" s="96"/>
      <c r="D28" s="102"/>
    </row>
    <row r="29" s="90" customFormat="1" ht="17.25" customHeight="1" spans="1:4">
      <c r="A29" s="101" t="s">
        <v>1854</v>
      </c>
      <c r="B29" s="103"/>
      <c r="C29" s="96"/>
      <c r="D29" s="102"/>
    </row>
    <row r="30" s="90" customFormat="1" ht="17.25" customHeight="1" spans="1:4">
      <c r="A30" s="101" t="s">
        <v>1855</v>
      </c>
      <c r="B30" s="103"/>
      <c r="C30" s="96"/>
      <c r="D30" s="102"/>
    </row>
    <row r="31" s="90" customFormat="1" ht="15.75" customHeight="1" spans="1:4">
      <c r="A31" s="101" t="s">
        <v>1856</v>
      </c>
      <c r="B31" s="103">
        <v>99</v>
      </c>
      <c r="C31" s="96"/>
      <c r="D31" s="102"/>
    </row>
    <row r="32" s="90" customFormat="1" ht="17.25" customHeight="1" spans="1:4">
      <c r="A32" s="101" t="s">
        <v>1857</v>
      </c>
      <c r="B32" s="103"/>
      <c r="C32" s="96"/>
      <c r="D32" s="102"/>
    </row>
    <row r="33" s="90" customFormat="1" ht="17.25" customHeight="1" spans="1:4">
      <c r="A33" s="101" t="s">
        <v>1858</v>
      </c>
      <c r="B33" s="103"/>
      <c r="C33" s="96"/>
      <c r="D33" s="102"/>
    </row>
    <row r="34" s="90" customFormat="1" ht="17.25" customHeight="1" spans="1:4">
      <c r="A34" s="101" t="s">
        <v>1859</v>
      </c>
      <c r="B34" s="103"/>
      <c r="C34" s="96"/>
      <c r="D34" s="176"/>
    </row>
    <row r="35" s="90" customFormat="1" ht="17.25" customHeight="1" spans="1:4">
      <c r="A35" s="101" t="s">
        <v>1284</v>
      </c>
      <c r="B35" s="177">
        <f>B38</f>
        <v>0</v>
      </c>
      <c r="C35" s="96" t="s">
        <v>1087</v>
      </c>
      <c r="D35" s="97">
        <f>D36</f>
        <v>0</v>
      </c>
    </row>
    <row r="36" s="90" customFormat="1" ht="17.25" customHeight="1" spans="1:4">
      <c r="A36" s="101" t="s">
        <v>1860</v>
      </c>
      <c r="B36" s="96"/>
      <c r="C36" s="96" t="s">
        <v>1817</v>
      </c>
      <c r="D36" s="103"/>
    </row>
    <row r="37" s="90" customFormat="1" ht="17.25" customHeight="1" spans="1:4">
      <c r="A37" s="101" t="s">
        <v>1861</v>
      </c>
      <c r="B37" s="96"/>
      <c r="C37" s="96" t="s">
        <v>1862</v>
      </c>
      <c r="D37" s="176"/>
    </row>
    <row r="38" s="90" customFormat="1" ht="17.25" customHeight="1" spans="1:4">
      <c r="A38" s="101" t="s">
        <v>1285</v>
      </c>
      <c r="B38" s="177">
        <f>B39</f>
        <v>0</v>
      </c>
      <c r="C38" s="101" t="s">
        <v>1863</v>
      </c>
      <c r="D38" s="176"/>
    </row>
    <row r="39" s="90" customFormat="1" ht="17.25" customHeight="1" spans="1:4">
      <c r="A39" s="178" t="s">
        <v>1864</v>
      </c>
      <c r="B39" s="103"/>
      <c r="C39" s="179" t="s">
        <v>1297</v>
      </c>
      <c r="D39" s="98"/>
    </row>
    <row r="40" s="90" customFormat="1" ht="17.25" customHeight="1" spans="1:4">
      <c r="A40" s="101" t="s">
        <v>1296</v>
      </c>
      <c r="B40" s="180">
        <f>B41</f>
        <v>4493</v>
      </c>
      <c r="C40" s="101"/>
      <c r="D40" s="102"/>
    </row>
    <row r="41" s="90" customFormat="1" ht="17.25" customHeight="1" spans="1:4">
      <c r="A41" s="101" t="s">
        <v>1479</v>
      </c>
      <c r="B41" s="98">
        <v>4493</v>
      </c>
      <c r="C41" s="101"/>
      <c r="D41" s="102"/>
    </row>
    <row r="42" s="90" customFormat="1" ht="17.25" customHeight="1" spans="1:4">
      <c r="A42" s="101" t="s">
        <v>1865</v>
      </c>
      <c r="B42" s="98"/>
      <c r="C42" s="101" t="s">
        <v>1866</v>
      </c>
      <c r="D42" s="98"/>
    </row>
    <row r="43" s="90" customFormat="1" ht="17.25" customHeight="1" spans="1:4">
      <c r="A43" s="101" t="s">
        <v>1867</v>
      </c>
      <c r="B43" s="98"/>
      <c r="C43" s="101" t="s">
        <v>1868</v>
      </c>
      <c r="D43" s="98"/>
    </row>
    <row r="44" s="90" customFormat="1" ht="17.25" customHeight="1" spans="1:4">
      <c r="A44" s="101" t="s">
        <v>1869</v>
      </c>
      <c r="B44" s="97">
        <f>B45</f>
        <v>0</v>
      </c>
      <c r="C44" s="101" t="s">
        <v>1870</v>
      </c>
      <c r="D44" s="97">
        <f>D45</f>
        <v>0</v>
      </c>
    </row>
    <row r="45" s="90" customFormat="1" ht="17.25" customHeight="1" spans="1:4">
      <c r="A45" s="101" t="s">
        <v>1871</v>
      </c>
      <c r="B45" s="103"/>
      <c r="C45" s="101" t="s">
        <v>1872</v>
      </c>
      <c r="D45" s="103"/>
    </row>
    <row r="46" s="90" customFormat="1" ht="17.25" customHeight="1" spans="1:4">
      <c r="A46" s="96"/>
      <c r="B46" s="102"/>
      <c r="C46" s="96" t="s">
        <v>1873</v>
      </c>
      <c r="D46" s="97">
        <f>'[1]L10'!AA6</f>
        <v>0</v>
      </c>
    </row>
    <row r="47" s="90" customFormat="1" ht="17.25" customHeight="1" spans="1:4">
      <c r="A47" s="96"/>
      <c r="B47" s="102"/>
      <c r="C47" s="96" t="s">
        <v>1874</v>
      </c>
      <c r="D47" s="97">
        <f>B48-D6-D7-D20-D26-D35-D39-D42-D43-D44-D46</f>
        <v>27309</v>
      </c>
    </row>
    <row r="48" s="90" customFormat="1" ht="17.25" customHeight="1" spans="1:4">
      <c r="A48" s="95" t="s">
        <v>1875</v>
      </c>
      <c r="B48" s="97">
        <f>SUM(B6,B7,B20,B24:B26,B35,B40,B42:B44)</f>
        <v>40695</v>
      </c>
      <c r="C48" s="95" t="s">
        <v>1876</v>
      </c>
      <c r="D48" s="97">
        <f>SUM(D6,D7,D20,D26,D35,D39,D42:D44,D46:D47)</f>
        <v>40695</v>
      </c>
    </row>
  </sheetData>
  <mergeCells count="3">
    <mergeCell ref="A2:D2"/>
    <mergeCell ref="A3:D3"/>
    <mergeCell ref="A4:D4"/>
  </mergeCells>
  <dataValidations count="1">
    <dataValidation type="decimal" operator="between" allowBlank="1" showInputMessage="1" showErrorMessage="1" sqref="D26 D39 B48 B6:B26 B28:B35 B38:B45 D6:D23 D35:D36 D42:D48">
      <formula1>-99999999999999</formula1>
      <formula2>99999999999999</formula2>
    </dataValidation>
  </dataValidations>
  <printOptions horizontalCentered="1"/>
  <pageMargins left="0.751388888888889" right="0.751388888888889" top="0.60625" bottom="0.60625" header="0.511805555555556" footer="0.511805555555556"/>
  <pageSetup paperSize="9" scale="57" firstPageNumber="136" fitToHeight="0" orientation="portrait" useFirstPageNumber="1" horizontalDpi="600"/>
  <headerFooter>
    <oddFooter>&amp;R-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附一一般公共预算收入决算表</vt:lpstr>
      <vt:lpstr>附二一般公共预算支出决算表</vt:lpstr>
      <vt:lpstr>附三一般公共预算本级支出决算表</vt:lpstr>
      <vt:lpstr>附四一般公共预算本级基本支出决算表</vt:lpstr>
      <vt:lpstr>附五一般公共预算税收返还和转移支付决算表</vt:lpstr>
      <vt:lpstr>附六政府一般债务限额和余额情况决算表</vt:lpstr>
      <vt:lpstr>附七政府性基金收入决算表</vt:lpstr>
      <vt:lpstr>附八政府性基金支出决算表</vt:lpstr>
      <vt:lpstr>附九政府性基金转移支付决算表</vt:lpstr>
      <vt:lpstr>附十政府专项债务限额和余额情况决算表</vt:lpstr>
      <vt:lpstr>附十一国有资本经营收入决算表</vt:lpstr>
      <vt:lpstr>附十二国有资本经营支出决算表</vt:lpstr>
      <vt:lpstr>附十三国有资本经营本级支出决算表</vt:lpstr>
      <vt:lpstr>附十四对下安排转移支付的应当公开国有资本经营预算转移支付决算表</vt:lpstr>
      <vt:lpstr>附十五社会保险基金收入决算表</vt:lpstr>
      <vt:lpstr>附十六社会保险基金支出决算表</vt:lpstr>
      <vt:lpstr>附十七三公经费决算表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CZJ</dc:creator>
  <cp:lastModifiedBy>丶糖糖</cp:lastModifiedBy>
  <dcterms:created xsi:type="dcterms:W3CDTF">2020-07-11T02:01:00Z</dcterms:created>
  <cp:lastPrinted>2021-07-14T09:24:00Z</cp:lastPrinted>
  <dcterms:modified xsi:type="dcterms:W3CDTF">2025-12-09T04:12:40Z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2052-12.8.2.18606</vt:lpwstr>
  </property>
  <property fmtid="{D5CDD505-2E9C-101B-9397-08002B2CF9AE}" pid="3" name="ICV">
    <vt:lpwstr>5359EC818A664A5A9535823EC026C8EF_13</vt:lpwstr>
  </property>
</Properties>
</file>