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925" tabRatio="751"/>
  </bookViews>
  <sheets>
    <sheet name="附一一般公共预算收入决算表" sheetId="2" r:id="rId1"/>
    <sheet name="附二一般公共预算支出决算表" sheetId="3" r:id="rId2"/>
    <sheet name="附三一般公共预算本级支出决算表" sheetId="20" r:id="rId3"/>
    <sheet name="附四一般公共预算本级基本支出决算表" sheetId="11" r:id="rId4"/>
    <sheet name="附五一般公共预算税收返还和转移支付决算表" sheetId="12" r:id="rId5"/>
    <sheet name="附六政府一般债务限额和余额情况决算表" sheetId="13" r:id="rId6"/>
    <sheet name="附七政府性基金收入决算表" sheetId="4" r:id="rId7"/>
    <sheet name="附八政府性基金支出决算表" sheetId="5" r:id="rId8"/>
    <sheet name="附九政府性基金转移支付决算表" sheetId="14" r:id="rId9"/>
    <sheet name="附十政府专项债务限额和余额情况决算表" sheetId="15" r:id="rId10"/>
    <sheet name="附十一国有资本经营收入决算表" sheetId="8" r:id="rId11"/>
    <sheet name="附十二国有资本经营支出决算表" sheetId="9" r:id="rId12"/>
    <sheet name="附十三国有资本经营本级支出决算表" sheetId="16" r:id="rId13"/>
    <sheet name="附十四对下安排转移支付的应当公开国有资本经营预算转移支付决算表" sheetId="17" r:id="rId14"/>
    <sheet name="附十五社会保险基金收入决算表" sheetId="6" r:id="rId15"/>
    <sheet name="附十六社会保险基金支出决算表" sheetId="18" r:id="rId16"/>
    <sheet name="附十七三公经费决算表" sheetId="7" r:id="rId17"/>
  </sheets>
  <externalReferences>
    <externalReference r:id="rId18"/>
    <externalReference r:id="rId19"/>
    <externalReference r:id="rId20"/>
    <externalReference r:id="rId21"/>
  </externalReferences>
  <definedNames>
    <definedName name="_xlnm._FilterDatabase" localSheetId="1" hidden="1">附二一般公共预算支出决算表!$A$6:$L$1312</definedName>
    <definedName name="_xlnm._FilterDatabase" localSheetId="2" hidden="1">附三一般公共预算本级支出决算表!$A$6:$J$1307</definedName>
    <definedName name="_xlnm._FilterDatabase" localSheetId="6" hidden="1">附七政府性基金收入决算表!$A$6:$J$78</definedName>
    <definedName name="_xlnm._FilterDatabase" localSheetId="7" hidden="1">附八政府性基金支出决算表!$A$6:$J$319</definedName>
    <definedName name="_xlnm._FilterDatabase" localSheetId="14" hidden="1">附十五社会保险基金收入决算表!$A$6:$XDT$24</definedName>
    <definedName name="_xlnm.Print_Titles" localSheetId="0">附一一般公共预算收入决算表!$1:$6</definedName>
    <definedName name="_xlnm.Print_Titles" localSheetId="1">附二一般公共预算支出决算表!$4:$6</definedName>
    <definedName name="_xlnm.Print_Titles" localSheetId="7">附八政府性基金支出决算表!$4:$6</definedName>
    <definedName name="_xlnm.Print_Titles" localSheetId="10">附十一国有资本经营收入决算表!#REF!</definedName>
    <definedName name="_xlnm.Print_Titles" localSheetId="16">附十七三公经费决算表!#REF!</definedName>
    <definedName name="_xlnm.Print_Titles" localSheetId="14">附十五社会保险基金收入决算表!#REF!</definedName>
    <definedName name="_xlnm._FilterDatabase" localSheetId="0" hidden="1">附一一般公共预算收入决算表!$A$1:$I$41</definedName>
    <definedName name="_xlnm.Print_Area" localSheetId="0">附一一般公共预算收入决算表!$A$1:$I$41</definedName>
    <definedName name="_xlnm.Print_Titles" localSheetId="3">附四一般公共预算本级基本支出决算表!$4:$5</definedName>
    <definedName name="_xlnm.Print_Titles" localSheetId="4">附五一般公共预算税收返还和转移支付决算表!$5:$5</definedName>
    <definedName name="_xlnm.Print_Titles" localSheetId="6">附七政府性基金收入决算表!$4:$6</definedName>
    <definedName name="_xlnm.Print_Area" localSheetId="10">附十一国有资本经营收入决算表!$A$1:$H$16</definedName>
    <definedName name="_xlnm.Print_Titles" localSheetId="2">附三一般公共预算本级支出决算表!$4:$6</definedName>
    <definedName name="_xlnm.Print_Area" localSheetId="1">附二一般公共预算支出决算表!$A$1:$J$1312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<sst xmlns="http://schemas.openxmlformats.org/spreadsheetml/2006/main" count="3763" uniqueCount="1867">
  <si>
    <t>附表一</t>
  </si>
  <si>
    <t>2025年公共财政预算收入决算表</t>
  </si>
  <si>
    <t>单位:元</t>
  </si>
  <si>
    <t>科目编码</t>
  </si>
  <si>
    <t>项            目</t>
  </si>
  <si>
    <t>2024年</t>
  </si>
  <si>
    <t>2025年</t>
  </si>
  <si>
    <t>完成数</t>
  </si>
  <si>
    <t>年初预算</t>
  </si>
  <si>
    <t>调整预算</t>
  </si>
  <si>
    <t>完成调整预算%</t>
  </si>
  <si>
    <t>比上年决算数增减</t>
  </si>
  <si>
    <t>金额</t>
  </si>
  <si>
    <t>%</t>
  </si>
  <si>
    <t>一般公共预算收入</t>
  </si>
  <si>
    <t xml:space="preserve">  （一）税收收入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</si>
  <si>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</si>
  <si>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</si>
  <si>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</si>
  <si>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</si>
  <si>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</si>
  <si>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</si>
  <si>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</si>
  <si>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</si>
  <si>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</si>
  <si>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</si>
  <si>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</si>
  <si>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</si>
  <si>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其他税收收入</t>
  </si>
  <si>
    <t xml:space="preserve">  （二）非税收入</t>
  </si>
  <si>
    <t xml:space="preserve">     专项收入</t>
  </si>
  <si>
    <t xml:space="preserve">     行政性收费收入</t>
  </si>
  <si>
    <t xml:space="preserve">     罚没收入</t>
  </si>
  <si>
    <t xml:space="preserve">     国有资本经营收入</t>
  </si>
  <si>
    <t xml:space="preserve">     国有资源(资产)有偿使用收入</t>
  </si>
  <si>
    <t xml:space="preserve">     捐赠收入</t>
  </si>
  <si>
    <t xml:space="preserve">     其他收入</t>
  </si>
  <si>
    <t>上级补助收入</t>
  </si>
  <si>
    <t xml:space="preserve">  （一）返还性收入</t>
  </si>
  <si>
    <t xml:space="preserve">  （二）一般性转移支付收入</t>
  </si>
  <si>
    <t xml:space="preserve">  （三）专项转移支付收入</t>
  </si>
  <si>
    <t>上年结余收入</t>
  </si>
  <si>
    <t xml:space="preserve">   （一）上年结转专款</t>
  </si>
  <si>
    <t xml:space="preserve">   （二） 净结余</t>
  </si>
  <si>
    <t>待偿债再融资一般债券上年结余</t>
  </si>
  <si>
    <t>地方政府一般债券转贷收入</t>
  </si>
  <si>
    <t>调入预算稳定调节基金</t>
  </si>
  <si>
    <t>调入资金</t>
  </si>
  <si>
    <t>收 入 总 计</t>
  </si>
  <si>
    <t>附表二</t>
  </si>
  <si>
    <t>2025年柳南区一般公共财政预算支出决算表</t>
  </si>
  <si>
    <t>数字长度</t>
  </si>
  <si>
    <t>项目</t>
  </si>
  <si>
    <t>2024年完成数</t>
  </si>
  <si>
    <t>比上年完成数增减</t>
  </si>
  <si>
    <t>一般公共预算支出</t>
  </si>
  <si>
    <t xml:space="preserve">  （一）一般公共服务</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</si>
  <si>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</si>
  <si>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</si>
  <si>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</si>
  <si>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</si>
  <si>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</si>
  <si>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</si>
  <si>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</si>
  <si>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</si>
  <si>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</si>
  <si>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</si>
  <si>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</si>
  <si>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</si>
  <si>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</si>
  <si>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</si>
  <si>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</si>
  <si>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</si>
  <si>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</si>
  <si>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</si>
  <si>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</si>
  <si>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</si>
  <si>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</si>
  <si>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</si>
  <si>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</si>
  <si>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</si>
  <si>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</si>
  <si>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</si>
  <si>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</si>
  <si>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</si>
  <si>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</si>
  <si>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</si>
  <si>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</si>
  <si>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</si>
  <si>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</si>
  <si>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</si>
  <si>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</si>
  <si>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</si>
  <si>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</si>
  <si>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</si>
  <si>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</si>
  <si>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</si>
  <si>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</si>
  <si>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</si>
  <si>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</si>
  <si>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</si>
  <si>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</si>
  <si>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</si>
  <si>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</si>
  <si>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</si>
  <si>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</si>
  <si>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</si>
  <si>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</si>
  <si>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</si>
  <si>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</si>
  <si>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</si>
  <si>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口岸电子执法系统建设与维护</t>
  </si>
  <si>
    <t xml:space="preserve">        海关关务</t>
  </si>
  <si>
    <t xml:space="preserve">        关税征管</t>
  </si>
  <si>
    <t xml:space="preserve">        海关监管</t>
  </si>
  <si>
    <t xml:space="preserve">        检验免疫</t>
  </si>
  <si>
    <t xml:space="preserve">        其他海关事务支出</t>
  </si>
  <si>
    <t xml:space="preserve">    纪检监察事务</t>
  </si>
  <si>
    <t xml:space="preserve">        大案要案查处</t>
  </si>
  <si>
    <t xml:space="preserve">        派驻派出机构</t>
  </si>
  <si>
    <t xml:space="preserve">        中央巡视</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</si>
  <si>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</si>
  <si>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</si>
  <si>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</si>
  <si>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</si>
  <si>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</si>
  <si>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</si>
  <si>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</si>
  <si>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</si>
  <si>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</si>
  <si>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</si>
  <si>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</si>
  <si>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</si>
  <si>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</si>
  <si>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</si>
  <si>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</si>
  <si>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</si>
  <si>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</si>
  <si>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</si>
  <si>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</si>
  <si>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港澳台侨事务</t>
  </si>
  <si>
    <t xml:space="preserve">        港澳事务</t>
  </si>
  <si>
    <t xml:space="preserve">        台湾事务</t>
  </si>
  <si>
    <t xml:space="preserve">        其他港澳台侨事务支出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</si>
  <si>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</si>
  <si>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</si>
  <si>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</si>
  <si>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</si>
  <si>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</si>
  <si>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</si>
  <si>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</si>
  <si>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</si>
  <si>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</si>
  <si>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</si>
  <si>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</si>
  <si>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</si>
  <si>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</si>
  <si>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</si>
  <si>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</si>
  <si>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</si>
  <si>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</si>
  <si>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</si>
  <si>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</si>
  <si>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</si>
  <si>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</si>
  <si>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</si>
  <si>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</si>
  <si>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</si>
  <si>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</si>
  <si>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</si>
  <si>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行政运行</t>
  </si>
  <si>
    <t xml:space="preserve">       一般行政管理事务</t>
  </si>
  <si>
    <t xml:space="preserve">       机关服务</t>
  </si>
  <si>
    <t xml:space="preserve">       信息安全事务</t>
  </si>
  <si>
    <t xml:space="preserve">       事业运行</t>
  </si>
  <si>
    <t xml:space="preserve">       其他网信事务支出</t>
  </si>
  <si>
    <t xml:space="preserve">    市场监督管理事务</t>
  </si>
  <si>
    <t xml:space="preserve">       市场监督管理专项</t>
  </si>
  <si>
    <t xml:space="preserve">       市场监管执法</t>
  </si>
  <si>
    <t xml:space="preserve">       信息化建设</t>
  </si>
  <si>
    <t xml:space="preserve">       认证认可监督管理</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</si>
  <si>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</si>
  <si>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</si>
  <si>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</si>
  <si>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</si>
  <si>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</si>
  <si>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</si>
  <si>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20139</t>
  </si>
  <si>
    <t xml:space="preserve">    社会工作事务</t>
  </si>
  <si>
    <t>2013901</t>
  </si>
  <si>
    <t>2013902</t>
  </si>
  <si>
    <t>2013903</t>
  </si>
  <si>
    <t>2013904</t>
  </si>
  <si>
    <t>2013950</t>
  </si>
  <si>
    <t>2013999</t>
  </si>
  <si>
    <t xml:space="preserve">        其他社会工作事务支出</t>
  </si>
  <si>
    <t>20140</t>
  </si>
  <si>
    <t xml:space="preserve">    信访事务</t>
  </si>
  <si>
    <t>2014001</t>
  </si>
  <si>
    <t>2014002</t>
  </si>
  <si>
    <t>2014003</t>
  </si>
  <si>
    <t>2014004</t>
  </si>
  <si>
    <t xml:space="preserve">        信访业务</t>
  </si>
  <si>
    <t>2014099</t>
  </si>
  <si>
    <t xml:space="preserve">        其他信访事务支出</t>
  </si>
  <si>
    <t xml:space="preserve">    其他一般公共服务支出</t>
  </si>
  <si>
    <t xml:space="preserve">        国家赔偿费用支出</t>
  </si>
  <si>
    <t xml:space="preserve">        其他一般公共服务支出</t>
  </si>
  <si>
    <t xml:space="preserve">  （二）国防支出</t>
  </si>
  <si>
    <t xml:space="preserve">    军费</t>
  </si>
  <si>
    <t xml:space="preserve">      现役部队</t>
  </si>
  <si>
    <t xml:space="preserve">      预备役部队</t>
  </si>
  <si>
    <t xml:space="preserve">      其他军费支出</t>
  </si>
  <si>
    <t xml:space="preserve">    国防科研事业</t>
  </si>
  <si>
    <t xml:space="preserve">      国防科研事业</t>
  </si>
  <si>
    <t xml:space="preserve">    专项工程</t>
  </si>
  <si>
    <t xml:space="preserve">      专项工程</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</si>
  <si>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</si>
  <si>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</si>
  <si>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</si>
  <si>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</si>
  <si>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</si>
  <si>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</si>
  <si>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</si>
  <si>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</si>
  <si>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t>
  </si>
  <si>
    <t xml:space="preserve">      其他国防支出</t>
  </si>
  <si>
    <t xml:space="preserve">  （三）公共安全支出</t>
  </si>
  <si>
    <t xml:space="preserve">    武装警察</t>
  </si>
  <si>
    <t xml:space="preserve">        内卫</t>
  </si>
  <si>
    <t xml:space="preserve">        其他武装警察支出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</si>
  <si>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</si>
  <si>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</si>
  <si>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</si>
  <si>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</si>
  <si>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</si>
  <si>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</si>
  <si>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</si>
  <si>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</si>
  <si>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</si>
  <si>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</si>
  <si>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</si>
  <si>
    <t xml:space="preserve">        “两房”建设</t>
  </si>
  <si>
    <t xml:space="preserve">        检查监督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</si>
  <si>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</si>
  <si>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</si>
  <si>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</si>
  <si>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</si>
  <si>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</si>
  <si>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</si>
  <si>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</si>
  <si>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</si>
  <si>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</si>
  <si>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律师公证管理</t>
  </si>
  <si>
    <t xml:space="preserve">        法律援助</t>
  </si>
  <si>
    <t xml:space="preserve">        司法统一考试</t>
  </si>
  <si>
    <t xml:space="preserve">        社区矫正</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</si>
  <si>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</si>
  <si>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</si>
  <si>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</si>
  <si>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</si>
  <si>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</si>
  <si>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</si>
  <si>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</si>
  <si>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</si>
  <si>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</si>
  <si>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</si>
  <si>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</si>
  <si>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其他强制隔离解毒支出</t>
  </si>
  <si>
    <t xml:space="preserve">    国家保密</t>
  </si>
  <si>
    <t xml:space="preserve">        保密技术</t>
  </si>
  <si>
    <t xml:space="preserve">        保密管理</t>
  </si>
  <si>
    <t xml:space="preserve">        其他国家保密支出</t>
  </si>
  <si>
    <t xml:space="preserve">    缉私警察</t>
  </si>
  <si>
    <t xml:space="preserve">        网络运行及维护</t>
  </si>
  <si>
    <t xml:space="preserve">        缉私业务</t>
  </si>
  <si>
    <t xml:space="preserve">        其他缉私警察支出</t>
  </si>
  <si>
    <t xml:space="preserve">    其他公共安全支出</t>
  </si>
  <si>
    <t xml:space="preserve">        国家司法救助支出</t>
  </si>
  <si>
    <t xml:space="preserve">        其他公共安全支出(项)</t>
  </si>
  <si>
    <t xml:space="preserve">  （四）教育支出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</si>
  <si>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</si>
  <si>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</si>
  <si>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</si>
  <si>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</si>
  <si>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</si>
  <si>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</si>
  <si>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</si>
  <si>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</si>
  <si>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</si>
  <si>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</si>
  <si>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</si>
  <si>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中专教育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</si>
  <si>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</si>
  <si>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</si>
  <si>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</si>
  <si>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</si>
  <si>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</si>
  <si>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</si>
  <si>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</si>
  <si>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</si>
  <si>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</si>
  <si>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</si>
  <si>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</si>
  <si>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</si>
  <si>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</si>
  <si>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</si>
  <si>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</si>
  <si>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</si>
  <si>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</si>
  <si>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</si>
  <si>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</si>
  <si>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</si>
  <si>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</si>
  <si>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</si>
  <si>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</si>
  <si>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</si>
  <si>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</si>
  <si>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</si>
  <si>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</si>
  <si>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</si>
  <si>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</si>
  <si>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</si>
  <si>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</si>
  <si>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</si>
  <si>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</si>
  <si>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</si>
  <si>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</si>
  <si>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</si>
  <si>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 xml:space="preserve">  （五）科学技术支出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</si>
  <si>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</si>
  <si>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</si>
  <si>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</si>
  <si>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</si>
  <si>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</si>
  <si>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</si>
  <si>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</si>
  <si>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</si>
  <si>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</si>
  <si>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</si>
  <si>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</si>
  <si>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</si>
  <si>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</si>
  <si>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</si>
  <si>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</si>
  <si>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</si>
  <si>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</si>
  <si>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</si>
  <si>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</si>
  <si>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</si>
  <si>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</si>
  <si>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</si>
  <si>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</si>
  <si>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</si>
  <si>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</si>
  <si>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</si>
  <si>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</si>
  <si>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</si>
  <si>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</si>
  <si>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</si>
  <si>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</si>
  <si>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</si>
  <si>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</si>
  <si>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</si>
  <si>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</si>
  <si>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</si>
  <si>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</si>
  <si>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</si>
  <si>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</si>
  <si>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科技重大专项</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</si>
  <si>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</si>
  <si>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</si>
  <si>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</si>
  <si>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</si>
  <si>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</si>
  <si>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</si>
  <si>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</si>
  <si>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</si>
  <si>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（六）文化体育与传媒支出</t>
  </si>
  <si>
    <t xml:space="preserve">    文化</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</si>
  <si>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</si>
  <si>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</si>
  <si>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</si>
  <si>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</si>
  <si>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</si>
  <si>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</si>
  <si>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文化交流与合作</t>
  </si>
  <si>
    <t xml:space="preserve">        文化创作与保护</t>
  </si>
  <si>
    <t xml:space="preserve">        文化市场管理</t>
  </si>
  <si>
    <t xml:space="preserve">        旅游宣传</t>
  </si>
  <si>
    <t xml:space="preserve">        旅游行业业务管理</t>
  </si>
  <si>
    <t xml:space="preserve">        其他文化支出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</si>
  <si>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</si>
  <si>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</si>
  <si>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</si>
  <si>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</si>
  <si>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</si>
  <si>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</si>
  <si>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</si>
  <si>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</si>
  <si>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</si>
  <si>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</si>
  <si>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</si>
  <si>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</si>
  <si>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</si>
  <si>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</si>
  <si>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行政运行</t>
  </si>
  <si>
    <t xml:space="preserve">    一般行政管理事务</t>
  </si>
  <si>
    <t xml:space="preserve">    机关服务</t>
  </si>
  <si>
    <t xml:space="preserve">    新闻通讯</t>
  </si>
  <si>
    <t xml:space="preserve">    出版发行</t>
  </si>
  <si>
    <t xml:space="preserve">    版权管理</t>
  </si>
  <si>
    <t xml:space="preserve">    电影</t>
  </si>
  <si>
    <t xml:space="preserve">    其他新闻出版电影支出</t>
  </si>
  <si>
    <t xml:space="preserve">    广播电视</t>
  </si>
  <si>
    <t xml:space="preserve">      行政运行</t>
  </si>
  <si>
    <t xml:space="preserve">      一般行政管理事务</t>
  </si>
  <si>
    <t xml:space="preserve">      机关服务</t>
  </si>
  <si>
    <t xml:space="preserve">      监测监管</t>
  </si>
  <si>
    <t xml:space="preserve">      传输发射</t>
  </si>
  <si>
    <t xml:space="preserve">      广播电视事务</t>
  </si>
  <si>
    <t xml:space="preserve">      其他广播电视支出</t>
  </si>
  <si>
    <t xml:space="preserve">    其他文化体育与传媒支出</t>
  </si>
  <si>
    <t xml:space="preserve">        宣传文化发展专项支出</t>
  </si>
  <si>
    <t xml:space="preserve">        文化产业发展专项支出</t>
  </si>
  <si>
    <t xml:space="preserve">        其他文化体育与传媒支出</t>
  </si>
  <si>
    <t xml:space="preserve">  （七）社会保障和就业支出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</si>
  <si>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</si>
  <si>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</si>
  <si>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</si>
  <si>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</si>
  <si>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</si>
  <si>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</si>
  <si>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</si>
  <si>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</si>
  <si>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劳动人事争议调节仲裁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</si>
  <si>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</si>
  <si>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</si>
  <si>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</si>
  <si>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</si>
  <si>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</si>
  <si>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</si>
  <si>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民间组织管理</t>
  </si>
  <si>
    <t xml:space="preserve">        行政区划和地名管理</t>
  </si>
  <si>
    <t xml:space="preserve">        基层政权和社区建设</t>
  </si>
  <si>
    <t xml:space="preserve">        其他民政管理事务支出</t>
  </si>
  <si>
    <t xml:space="preserve">     补充全国社会保障基金</t>
  </si>
  <si>
    <t xml:space="preserve">        用一般公共预算补充基金</t>
  </si>
  <si>
    <t xml:space="preserve">    行政事业单位离退休</t>
  </si>
  <si>
    <t xml:space="preserve">        归口管理的行政单位离退休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</si>
  <si>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</si>
  <si>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</si>
  <si>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</si>
  <si>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</si>
  <si>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</si>
  <si>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</si>
  <si>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其他行政事业单位离退休支出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</si>
  <si>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</si>
  <si>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</si>
  <si>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</si>
  <si>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</si>
  <si>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</si>
  <si>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</si>
  <si>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</si>
  <si>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</si>
  <si>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</si>
  <si>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小额担保贷款贴息</t>
  </si>
  <si>
    <t xml:space="preserve">        就业见习补贴</t>
  </si>
  <si>
    <t xml:space="preserve">        高技能人才培养补助</t>
  </si>
  <si>
    <t xml:space="preserve">        求职补贴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</si>
  <si>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</si>
  <si>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</si>
  <si>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</si>
  <si>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</si>
  <si>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</si>
  <si>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</si>
  <si>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</si>
  <si>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</si>
  <si>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烈士纪念设施管理维护</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</si>
  <si>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</si>
  <si>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</si>
  <si>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</si>
  <si>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</si>
  <si>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</si>
  <si>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</si>
  <si>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</si>
  <si>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</si>
  <si>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</si>
  <si>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</si>
  <si>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</si>
  <si>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假肢矫形</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</si>
  <si>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</si>
  <si>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</si>
  <si>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</si>
  <si>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</si>
  <si>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</si>
  <si>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</si>
  <si>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</si>
  <si>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</si>
  <si>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</si>
  <si>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</si>
  <si>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</si>
  <si>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</si>
  <si>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</si>
  <si>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</si>
  <si>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</si>
  <si>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</si>
  <si>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</si>
  <si>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</si>
  <si>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特困人员供养</t>
  </si>
  <si>
    <t xml:space="preserve">       城市特困人员供养支出</t>
  </si>
  <si>
    <t xml:space="preserve">       农村五保供养支出</t>
  </si>
  <si>
    <t xml:space="preserve">    补充道路交通事故社会救助基金</t>
  </si>
  <si>
    <t xml:space="preserve">        交强险营业税补助基金支出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</si>
  <si>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</si>
  <si>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</si>
  <si>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</si>
  <si>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</si>
  <si>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</si>
  <si>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</si>
  <si>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</si>
  <si>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</si>
  <si>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</si>
  <si>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</si>
  <si>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</si>
  <si>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</si>
  <si>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</si>
  <si>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</si>
  <si>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部队供应</t>
  </si>
  <si>
    <t xml:space="preserve">      事业运行</t>
  </si>
  <si>
    <t xml:space="preserve">      其他退役军人事务管理支出</t>
  </si>
  <si>
    <t xml:space="preserve">      财政代缴社会保险费支出</t>
  </si>
  <si>
    <t xml:space="preserve">      财政代缴城乡居民基本养老保险</t>
  </si>
  <si>
    <t xml:space="preserve">      财政代缴其他社会保险费支出</t>
  </si>
  <si>
    <t xml:space="preserve">    其他社会保障和就业支出</t>
  </si>
  <si>
    <t xml:space="preserve">        其他社会保障和就业支出</t>
  </si>
  <si>
    <t xml:space="preserve">  （八）医疗健康支出</t>
  </si>
  <si>
    <t xml:space="preserve">    医疗卫生与计划生育管理事务</t>
  </si>
  <si>
    <t xml:space="preserve">        其他医疗卫生管理事务支出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</si>
  <si>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</si>
  <si>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</si>
  <si>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</si>
  <si>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</si>
  <si>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</si>
  <si>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</si>
  <si>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妇产医院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</si>
  <si>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</si>
  <si>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</si>
  <si>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</si>
  <si>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</si>
  <si>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</si>
  <si>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</si>
  <si>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</si>
  <si>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</si>
  <si>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</si>
  <si>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</si>
  <si>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</si>
  <si>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</si>
  <si>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</si>
  <si>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</si>
  <si>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</si>
  <si>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</si>
  <si>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</si>
  <si>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</si>
  <si>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</si>
  <si>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</si>
  <si>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</si>
  <si>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重大公共卫生专项</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</si>
  <si>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</si>
  <si>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</si>
  <si>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</si>
  <si>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</si>
  <si>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</si>
  <si>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</si>
  <si>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</si>
  <si>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</si>
  <si>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</si>
  <si>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</si>
  <si>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</si>
  <si>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</si>
  <si>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</si>
  <si>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</si>
  <si>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</si>
  <si>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</si>
  <si>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</si>
  <si>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</si>
  <si>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</si>
  <si>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</si>
  <si>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</si>
  <si>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</si>
  <si>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</si>
  <si>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</si>
  <si>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其他优抚对象医疗补助</t>
  </si>
  <si>
    <t xml:space="preserve">    医疗保障管理事务</t>
  </si>
  <si>
    <t xml:space="preserve">      信息化建设</t>
  </si>
  <si>
    <t xml:space="preserve">      医疗保障政策管理</t>
  </si>
  <si>
    <t xml:space="preserve">      医疗保障经办事务</t>
  </si>
  <si>
    <t xml:space="preserve">      其他医疗保障管理事务支出</t>
  </si>
  <si>
    <t xml:space="preserve">    老龄卫生健康服务</t>
  </si>
  <si>
    <t xml:space="preserve">        老龄卫生健康服务</t>
  </si>
  <si>
    <t xml:space="preserve">    中医药事务</t>
  </si>
  <si>
    <t>2100701</t>
  </si>
  <si>
    <t>2100702</t>
  </si>
  <si>
    <t>2100703</t>
  </si>
  <si>
    <t xml:space="preserve">        其他中医药事务支出</t>
  </si>
  <si>
    <t xml:space="preserve">    其他卫生健康支出</t>
  </si>
  <si>
    <t xml:space="preserve">        其他卫生健康支出</t>
  </si>
  <si>
    <t xml:space="preserve">  （九）节能环保支出</t>
  </si>
  <si>
    <t xml:space="preserve">    环境保护管理事务</t>
  </si>
  <si>
    <t xml:space="preserve">        环境保护宣传</t>
  </si>
  <si>
    <t xml:space="preserve">        环境保护法规、规划及标准</t>
  </si>
  <si>
    <t xml:space="preserve">        环境国际合作及履约</t>
  </si>
  <si>
    <t xml:space="preserve">        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</si>
  <si>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</si>
  <si>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</si>
  <si>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</si>
  <si>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</si>
  <si>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</si>
  <si>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</si>
  <si>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</si>
  <si>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</si>
  <si>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</si>
  <si>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</si>
  <si>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</si>
  <si>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</si>
  <si>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</si>
  <si>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</si>
  <si>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</si>
  <si>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</si>
  <si>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</si>
  <si>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</si>
  <si>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</si>
  <si>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</si>
  <si>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自然保障地</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</si>
  <si>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</si>
  <si>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</si>
  <si>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</si>
  <si>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</si>
  <si>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</si>
  <si>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</si>
  <si>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</si>
  <si>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</si>
  <si>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t>
  </si>
  <si>
    <t xml:space="preserve">        退耕现金</t>
  </si>
  <si>
    <t xml:space="preserve">        退耕还林粮食折现补贴</t>
  </si>
  <si>
    <t xml:space="preserve">        退耕还林粮食费用补贴</t>
  </si>
  <si>
    <t xml:space="preserve">        退耕还林工程建设</t>
  </si>
  <si>
    <t xml:space="preserve">        其他退耕还林支出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</si>
  <si>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</si>
  <si>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</si>
  <si>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</si>
  <si>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</si>
  <si>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</si>
  <si>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</si>
  <si>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</si>
  <si>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</si>
  <si>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</si>
  <si>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</si>
  <si>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</si>
  <si>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环境监测与信息</t>
  </si>
  <si>
    <t xml:space="preserve">        环境执法监察</t>
  </si>
  <si>
    <t xml:space="preserve">        减排专项支出</t>
  </si>
  <si>
    <t xml:space="preserve">        清洁生产专项支出</t>
  </si>
  <si>
    <t xml:space="preserve">        其他污染减排支出</t>
  </si>
  <si>
    <t xml:space="preserve">    可再生能源</t>
  </si>
  <si>
    <t xml:space="preserve">        可再生能源</t>
  </si>
  <si>
    <t xml:space="preserve">    循环经济</t>
  </si>
  <si>
    <t xml:space="preserve">        循环经济</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</si>
  <si>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</si>
  <si>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</si>
  <si>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</si>
  <si>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</si>
  <si>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</si>
  <si>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</si>
  <si>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t>
  </si>
  <si>
    <t xml:space="preserve">        其他节能环保支出</t>
  </si>
  <si>
    <t xml:space="preserve">  （十）城乡社区支出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</si>
  <si>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</si>
  <si>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</si>
  <si>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</si>
  <si>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</si>
  <si>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</si>
  <si>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</si>
  <si>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</si>
  <si>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</si>
  <si>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</si>
  <si>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</si>
  <si>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</si>
  <si>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</si>
  <si>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</si>
  <si>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</si>
  <si>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</si>
  <si>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</si>
  <si>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</si>
  <si>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</si>
  <si>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</si>
  <si>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 xml:space="preserve">  （十一）农林水支出</t>
  </si>
  <si>
    <t xml:space="preserve">    农业</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</si>
  <si>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</si>
  <si>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</si>
  <si>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</si>
  <si>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</si>
  <si>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</si>
  <si>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</si>
  <si>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农业行业业务管理</t>
  </si>
  <si>
    <t xml:space="preserve">        对外交流与合作</t>
  </si>
  <si>
    <t xml:space="preserve">        灾害救助</t>
  </si>
  <si>
    <t xml:space="preserve">        稳定农民收入补贴</t>
  </si>
  <si>
    <t xml:space="preserve">        农业结构调整补贴</t>
  </si>
  <si>
    <t xml:space="preserve">        农业生产支持补贴</t>
  </si>
  <si>
    <t xml:space="preserve">        农业组织化与产业化经营</t>
  </si>
  <si>
    <t xml:space="preserve">        农产品加工与促销</t>
  </si>
  <si>
    <t xml:space="preserve">        农村公益事业</t>
  </si>
  <si>
    <t xml:space="preserve">        农业资源保护修复与利用</t>
  </si>
  <si>
    <t xml:space="preserve">        农村道路建设</t>
  </si>
  <si>
    <t xml:space="preserve">        石油价格改革对渔业的补贴</t>
  </si>
  <si>
    <t xml:space="preserve">        对高校毕业生到基层任职补助</t>
  </si>
  <si>
    <t xml:space="preserve">        农田建设</t>
  </si>
  <si>
    <t xml:space="preserve">        其他农业支出</t>
  </si>
  <si>
    <t xml:space="preserve">    林业</t>
  </si>
  <si>
    <t xml:space="preserve">        林业事业机构</t>
  </si>
  <si>
    <t xml:space="preserve">        森林培育</t>
  </si>
  <si>
    <t xml:space="preserve">        林业技术推广</t>
  </si>
  <si>
    <t xml:space="preserve">        森林资源管理</t>
  </si>
  <si>
    <t xml:space="preserve">        森林生态效益补偿</t>
  </si>
  <si>
    <t xml:space="preserve">        动植物保护</t>
  </si>
  <si>
    <t xml:space="preserve">        湿地保护</t>
  </si>
  <si>
    <t xml:space="preserve">        林业执法与监督</t>
  </si>
  <si>
    <t xml:space="preserve">        防沙治沙</t>
  </si>
  <si>
    <t xml:space="preserve">        林业对外合作与交流</t>
  </si>
  <si>
    <t xml:space="preserve">        林业产业化</t>
  </si>
  <si>
    <t xml:space="preserve">        信息管理</t>
  </si>
  <si>
    <t xml:space="preserve">        林区公共支出</t>
  </si>
  <si>
    <t xml:space="preserve">        林业贷款贴息</t>
  </si>
  <si>
    <t xml:space="preserve">        防灾减灾</t>
  </si>
  <si>
    <t xml:space="preserve">        草原管理</t>
  </si>
  <si>
    <t xml:space="preserve">        行业业务管理</t>
  </si>
  <si>
    <t xml:space="preserve">        其他林业支出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</si>
  <si>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</si>
  <si>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</si>
  <si>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</si>
  <si>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</si>
  <si>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</si>
  <si>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</si>
  <si>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</si>
  <si>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</si>
  <si>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</si>
  <si>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</si>
  <si>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</si>
  <si>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</si>
  <si>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</si>
  <si>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农田水利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</si>
  <si>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</si>
  <si>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</si>
  <si>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</si>
  <si>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</si>
  <si>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</si>
  <si>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</si>
  <si>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</si>
  <si>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</si>
  <si>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</si>
  <si>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</si>
  <si>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</si>
  <si>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</si>
  <si>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</si>
  <si>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</si>
  <si>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</si>
  <si>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</si>
  <si>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</si>
  <si>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</si>
  <si>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</si>
  <si>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</si>
  <si>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</si>
  <si>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</si>
  <si>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</si>
  <si>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</si>
  <si>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</si>
  <si>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</si>
  <si>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</si>
  <si>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</si>
  <si>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补充小额担保贷款基金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</si>
  <si>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</si>
  <si>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</si>
  <si>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</si>
  <si>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</si>
  <si>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</si>
  <si>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</si>
  <si>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</si>
  <si>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 xml:space="preserve">  （十二）交通运输支出</t>
  </si>
  <si>
    <t xml:space="preserve">    公路水路运输</t>
  </si>
  <si>
    <t xml:space="preserve">        公路建设</t>
  </si>
  <si>
    <t xml:space="preserve">        公路养护</t>
  </si>
  <si>
    <t xml:space="preserve">        公路和运输信息化建设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</si>
  <si>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</si>
  <si>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</si>
  <si>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</si>
  <si>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</si>
  <si>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</si>
  <si>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</si>
  <si>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</si>
  <si>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</si>
  <si>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</si>
  <si>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</si>
  <si>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</si>
  <si>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</si>
  <si>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</si>
  <si>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</si>
  <si>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</si>
  <si>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</si>
  <si>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</si>
  <si>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</si>
  <si>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</si>
  <si>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</si>
  <si>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</si>
  <si>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</si>
  <si>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</si>
  <si>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</si>
  <si>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</si>
  <si>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</si>
  <si>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</si>
  <si>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</si>
  <si>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</si>
  <si>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</si>
  <si>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</si>
  <si>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</si>
  <si>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</si>
  <si>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</si>
  <si>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</si>
  <si>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车辆购置税用于老旧汽车报废更新补贴支出</t>
  </si>
  <si>
    <t xml:space="preserve">        车辆购置税其他支出</t>
  </si>
  <si>
    <t xml:space="preserve">    其他交通运输支出</t>
  </si>
  <si>
    <t xml:space="preserve">        公共交通运营补助</t>
  </si>
  <si>
    <t xml:space="preserve">        其他交通运输支出</t>
  </si>
  <si>
    <t xml:space="preserve">  （十三）资源勘探信息等支出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</si>
  <si>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</si>
  <si>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</si>
  <si>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</si>
  <si>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</si>
  <si>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</si>
  <si>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</si>
  <si>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</si>
  <si>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</si>
  <si>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</si>
  <si>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</si>
  <si>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</si>
  <si>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</si>
  <si>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</si>
  <si>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</si>
  <si>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</si>
  <si>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</si>
  <si>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</si>
  <si>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</si>
  <si>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</si>
  <si>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</si>
  <si>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</si>
  <si>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</si>
  <si>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</si>
  <si>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</si>
  <si>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</si>
  <si>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</si>
  <si>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</si>
  <si>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</si>
  <si>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</si>
  <si>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</si>
  <si>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</si>
  <si>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</si>
  <si>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</si>
  <si>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</si>
  <si>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</si>
  <si>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</si>
  <si>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</si>
  <si>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</si>
  <si>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其他资源勘探信息等支出</t>
  </si>
  <si>
    <t xml:space="preserve">        黄金事务</t>
  </si>
  <si>
    <t xml:space="preserve">        技术改造支出</t>
  </si>
  <si>
    <t xml:space="preserve">        中药材扶持资金支出</t>
  </si>
  <si>
    <t xml:space="preserve">        重点产业振兴和技术改造项目贷款贴息</t>
  </si>
  <si>
    <t xml:space="preserve">        其他资源勘探信息等支出</t>
  </si>
  <si>
    <t xml:space="preserve">  （十四）商业服务业等支出</t>
  </si>
  <si>
    <t xml:space="preserve">    商业流通事务</t>
  </si>
  <si>
    <t xml:space="preserve">        食品流通安全补贴</t>
  </si>
  <si>
    <t xml:space="preserve">        市场监测及信息管理</t>
  </si>
  <si>
    <t xml:space="preserve">        民贸网点贷款贴息</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</si>
  <si>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</si>
  <si>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</si>
  <si>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</si>
  <si>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</si>
  <si>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</si>
  <si>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</si>
  <si>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</si>
  <si>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</si>
  <si>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（十五）金融支出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</si>
  <si>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</si>
  <si>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</si>
  <si>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</si>
  <si>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</si>
  <si>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</si>
  <si>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</si>
  <si>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</si>
  <si>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</si>
  <si>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</si>
  <si>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</si>
  <si>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</si>
  <si>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</si>
  <si>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</si>
  <si>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</si>
  <si>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</si>
  <si>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商业银行贷款贴息</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</si>
  <si>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</si>
  <si>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</si>
  <si>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</si>
  <si>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</si>
  <si>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</si>
  <si>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</si>
  <si>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</si>
  <si>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重点企业贷款贴息</t>
  </si>
  <si>
    <t xml:space="preserve">        其他金融支出</t>
  </si>
  <si>
    <t xml:space="preserve">  （十六）援助其他地区支出</t>
  </si>
  <si>
    <t xml:space="preserve">    一般公共服务</t>
  </si>
  <si>
    <t xml:space="preserve">    教育</t>
  </si>
  <si>
    <t xml:space="preserve">    文化体育与传媒</t>
  </si>
  <si>
    <t xml:space="preserve">    医疗卫生</t>
  </si>
  <si>
    <t xml:space="preserve">    节能环保</t>
  </si>
  <si>
    <t xml:space="preserve">    交通运输</t>
  </si>
  <si>
    <t xml:space="preserve">    住房保障</t>
  </si>
  <si>
    <t xml:space="preserve">    其他支出</t>
  </si>
  <si>
    <t xml:space="preserve">  （十七）自然资源海洋气象等支出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</si>
  <si>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</si>
  <si>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</si>
  <si>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</si>
  <si>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</si>
  <si>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</si>
  <si>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</si>
  <si>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</si>
  <si>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</si>
  <si>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</si>
  <si>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</si>
  <si>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</si>
  <si>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</si>
  <si>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</si>
  <si>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</si>
  <si>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</si>
  <si>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</si>
  <si>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</si>
  <si>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</si>
  <si>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</si>
  <si>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</si>
  <si>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</si>
  <si>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</si>
  <si>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</si>
  <si>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</si>
  <si>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</si>
  <si>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</si>
  <si>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</si>
  <si>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</si>
  <si>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</si>
  <si>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</si>
  <si>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</si>
  <si>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</si>
  <si>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</si>
  <si>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</si>
  <si>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</si>
  <si>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其他国土海洋气象等支出</t>
  </si>
  <si>
    <t xml:space="preserve">        其他国土海洋气象等支出</t>
  </si>
  <si>
    <t xml:space="preserve">  （十八）住房保障支出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</si>
  <si>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</si>
  <si>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</si>
  <si>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</si>
  <si>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</si>
  <si>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</si>
  <si>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</si>
  <si>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</si>
  <si>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</si>
  <si>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</si>
  <si>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</si>
  <si>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</si>
  <si>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配租型住房保障</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</si>
  <si>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</si>
  <si>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</si>
  <si>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</si>
  <si>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</si>
  <si>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</si>
  <si>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</si>
  <si>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</si>
  <si>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公积金管理</t>
  </si>
  <si>
    <t xml:space="preserve">        其他城乡社区住宅支出</t>
  </si>
  <si>
    <t xml:space="preserve">  （十九）粮油物资储备支出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</si>
  <si>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</si>
  <si>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</si>
  <si>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</si>
  <si>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</si>
  <si>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</si>
  <si>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</si>
  <si>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</si>
  <si>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</si>
  <si>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</si>
  <si>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</si>
  <si>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</si>
  <si>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</si>
  <si>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</si>
  <si>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</si>
  <si>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</si>
  <si>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</si>
  <si>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</si>
  <si>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</si>
  <si>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</si>
  <si>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</si>
  <si>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</si>
  <si>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</si>
  <si>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</si>
  <si>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</si>
  <si>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</si>
  <si>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</si>
  <si>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</si>
  <si>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</si>
  <si>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</si>
  <si>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</si>
  <si>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</si>
  <si>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</si>
  <si>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</si>
  <si>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</si>
  <si>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</si>
  <si>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</si>
  <si>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</si>
  <si>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</si>
  <si>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</si>
  <si>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 xml:space="preserve">  （二十）灾害防治及应急管理支出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</si>
  <si>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</si>
  <si>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</si>
  <si>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</si>
  <si>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</si>
  <si>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</si>
  <si>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</si>
  <si>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</si>
  <si>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消防事务</t>
  </si>
  <si>
    <t xml:space="preserve">       一般行政管理实务</t>
  </si>
  <si>
    <t xml:space="preserve">       消防应急救援</t>
  </si>
  <si>
    <t xml:space="preserve">       其他消防事务支出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</si>
  <si>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</si>
  <si>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</si>
  <si>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</si>
  <si>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</si>
  <si>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</si>
  <si>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</si>
  <si>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</si>
  <si>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</si>
  <si>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</si>
  <si>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</si>
  <si>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</si>
  <si>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</si>
  <si>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</si>
  <si>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</si>
  <si>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</si>
  <si>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</si>
  <si>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</si>
  <si>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</si>
  <si>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</si>
  <si>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</si>
  <si>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</si>
  <si>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其他自然灾害生活救助支出</t>
  </si>
  <si>
    <t xml:space="preserve">     其他灾害防治及应急管理支出</t>
  </si>
  <si>
    <t xml:space="preserve">       其他灾害防治及应急管理支出</t>
  </si>
  <si>
    <t xml:space="preserve">  （二十一）预备费</t>
  </si>
  <si>
    <t xml:space="preserve">  （二十二）其他支出</t>
  </si>
  <si>
    <t xml:space="preserve">    年初预留</t>
  </si>
  <si>
    <t xml:space="preserve">        年初预留</t>
  </si>
  <si>
    <t xml:space="preserve">        其他支出</t>
  </si>
  <si>
    <t xml:space="preserve">  （二十三）债务付息支出</t>
  </si>
  <si>
    <t xml:space="preserve">    中央政府国内债务付息支出</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</si>
  <si>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</si>
  <si>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</si>
  <si>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</si>
  <si>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</si>
  <si>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</si>
  <si>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</si>
  <si>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</si>
  <si>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</si>
  <si>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</si>
  <si>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</si>
  <si>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（二十四）债务发行费用支出</t>
  </si>
  <si>
    <t xml:space="preserve">    中央政府国内债务发行费用支出</t>
  </si>
  <si>
    <t xml:space="preserve">    中央政府国外债务发行费用支出</t>
  </si>
  <si>
    <t xml:space="preserve">    地方政府一般债务发行费用支出</t>
  </si>
  <si>
    <t>上解上级财政支出</t>
  </si>
  <si>
    <t xml:space="preserve">  （一）体制上解支出</t>
  </si>
  <si>
    <t xml:space="preserve">  （二）专项上解支出</t>
  </si>
  <si>
    <t>调出资金</t>
  </si>
  <si>
    <t>安排预算稳定调节基金</t>
  </si>
  <si>
    <t>债务还本支出</t>
  </si>
  <si>
    <t>年终结余</t>
  </si>
  <si>
    <t xml:space="preserve">   （一）结转下年支出专款</t>
  </si>
  <si>
    <t xml:space="preserve">   （二）净结余</t>
  </si>
  <si>
    <t>支出总计</t>
  </si>
  <si>
    <t>附表三</t>
  </si>
  <si>
    <t>2025年柳南区一般公共预算本级支出决算表</t>
  </si>
  <si>
    <t xml:space="preserve">  （八）医疗卫生与计划生育支出</t>
  </si>
  <si>
    <t>附件四</t>
  </si>
  <si>
    <t>2025年柳南区一般公共预算本级(基本)支出决算表</t>
  </si>
  <si>
    <t>科目名称</t>
  </si>
  <si>
    <t>其中：</t>
  </si>
  <si>
    <t>一般公共预算基本支出</t>
  </si>
  <si>
    <t>财政拨款列支数</t>
  </si>
  <si>
    <t>财政权责发生制列支数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</si>
  <si>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</si>
  <si>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</si>
  <si>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</si>
  <si>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</si>
  <si>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</si>
  <si>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</si>
  <si>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</si>
  <si>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</si>
  <si>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</si>
  <si>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</si>
  <si>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</si>
  <si>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</si>
  <si>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</si>
  <si>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</si>
  <si>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</si>
  <si>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</si>
  <si>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</si>
  <si>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</si>
  <si>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</si>
  <si>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</si>
  <si>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</si>
  <si>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</si>
  <si>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</si>
  <si>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</si>
  <si>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</si>
  <si>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</si>
  <si>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</si>
  <si>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</si>
  <si>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</si>
  <si>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</si>
  <si>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</si>
  <si>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</si>
  <si>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</si>
  <si>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</si>
  <si>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</si>
  <si>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</si>
  <si>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</si>
  <si>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</si>
  <si>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</si>
  <si>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</si>
  <si>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</si>
  <si>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</si>
  <si>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</si>
  <si>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</si>
  <si>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</si>
  <si>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</si>
  <si>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</si>
  <si>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</si>
  <si>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</si>
  <si>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补充全国社会保障基金</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</si>
  <si>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</si>
  <si>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</si>
  <si>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</si>
  <si>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</si>
  <si>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</si>
  <si>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</si>
  <si>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</si>
  <si>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</si>
  <si>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</si>
  <si>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</si>
  <si>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</si>
  <si>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 xml:space="preserve">  其他支出</t>
  </si>
  <si>
    <t>附件五</t>
  </si>
  <si>
    <t>录入05表</t>
  </si>
  <si>
    <t>决 算 数</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</si>
  <si>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</si>
  <si>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</si>
  <si>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</si>
  <si>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</si>
  <si>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</si>
  <si>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</si>
  <si>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</si>
  <si>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</si>
  <si>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</si>
  <si>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</si>
  <si>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</si>
  <si>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</si>
  <si>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</si>
  <si>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</si>
  <si>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</si>
  <si>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</si>
  <si>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</si>
  <si>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</si>
  <si>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</si>
  <si>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</si>
  <si>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</si>
  <si>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</si>
  <si>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</si>
  <si>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</si>
  <si>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</si>
  <si>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</si>
  <si>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</si>
  <si>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</si>
  <si>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</si>
  <si>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</si>
  <si>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</si>
  <si>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</si>
  <si>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</si>
  <si>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</si>
  <si>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</si>
  <si>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</si>
  <si>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</si>
  <si>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</si>
  <si>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</si>
  <si>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</si>
  <si>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</si>
  <si>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巩固拓展脱贫攻坚成果衔接乡村振兴转移支付收入</t>
  </si>
  <si>
    <t xml:space="preserve">    巩固拓展脱贫攻坚成果衔接乡村振兴转移支付支出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</si>
  <si>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</si>
  <si>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</si>
  <si>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</si>
  <si>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</si>
  <si>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</si>
  <si>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</si>
  <si>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</si>
  <si>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</si>
  <si>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</si>
  <si>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</si>
  <si>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</si>
  <si>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</si>
  <si>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</si>
  <si>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</si>
  <si>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</si>
  <si>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</si>
  <si>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</si>
  <si>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</si>
  <si>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</si>
  <si>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</si>
  <si>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</si>
  <si>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</si>
  <si>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</si>
  <si>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</si>
  <si>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</si>
  <si>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</si>
  <si>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</si>
  <si>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</si>
  <si>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</si>
  <si>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</si>
  <si>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</si>
  <si>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</si>
  <si>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</si>
  <si>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</si>
  <si>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</si>
  <si>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</si>
  <si>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</si>
  <si>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</si>
  <si>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</si>
  <si>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</si>
  <si>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</si>
  <si>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</si>
  <si>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</si>
  <si>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</si>
  <si>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</si>
  <si>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</si>
  <si>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外交</t>
  </si>
  <si>
    <t xml:space="preserve">    国防</t>
  </si>
  <si>
    <t xml:space="preserve">    公共安全</t>
  </si>
  <si>
    <t xml:space="preserve">    科学技术</t>
  </si>
  <si>
    <t xml:space="preserve">    文化旅游体育与传媒</t>
  </si>
  <si>
    <t xml:space="preserve">    社会保障和就业</t>
  </si>
  <si>
    <t xml:space="preserve">    卫生健康</t>
  </si>
  <si>
    <t xml:space="preserve">    城乡社区</t>
  </si>
  <si>
    <t xml:space="preserve">    农林水</t>
  </si>
  <si>
    <t xml:space="preserve">    资源勘探工业信息等</t>
  </si>
  <si>
    <t xml:space="preserve">    商业服务业等</t>
  </si>
  <si>
    <t xml:space="preserve">    金融</t>
  </si>
  <si>
    <t xml:space="preserve">    自然资源海洋气象等</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</si>
  <si>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</si>
  <si>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</si>
  <si>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</si>
  <si>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</si>
  <si>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</si>
  <si>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</si>
  <si>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</si>
  <si>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</si>
  <si>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</si>
  <si>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 xml:space="preserve">调入资金   </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</si>
  <si>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</si>
  <si>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</si>
  <si>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</si>
  <si>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</si>
  <si>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</si>
  <si>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</si>
  <si>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</si>
  <si>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</si>
  <si>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</si>
  <si>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</si>
  <si>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</si>
  <si>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</si>
  <si>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</si>
  <si>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</si>
  <si>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</si>
  <si>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</si>
  <si>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</si>
  <si>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</si>
  <si>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</si>
  <si>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</si>
  <si>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</si>
  <si>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</si>
  <si>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</si>
  <si>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</si>
  <si>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</si>
  <si>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</si>
  <si>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</si>
  <si>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</si>
  <si>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</si>
  <si>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</si>
  <si>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</si>
  <si>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</si>
  <si>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</si>
  <si>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</si>
  <si>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</si>
  <si>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</si>
  <si>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</si>
  <si>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</si>
  <si>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</si>
  <si>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</si>
  <si>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</si>
  <si>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</si>
  <si>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</si>
  <si>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</si>
  <si>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</si>
  <si>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</si>
  <si>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</si>
  <si>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</si>
  <si>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</si>
  <si>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</si>
  <si>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</si>
  <si>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</si>
  <si>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</si>
  <si>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</si>
  <si>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</si>
  <si>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</si>
  <si>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</si>
  <si>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</si>
  <si>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</si>
  <si>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</si>
  <si>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</si>
  <si>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</si>
  <si>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</si>
  <si>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</si>
  <si>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</si>
  <si>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</si>
  <si>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</si>
  <si>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</si>
  <si>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</si>
  <si>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</si>
  <si>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</si>
  <si>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</si>
  <si>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</si>
  <si>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</si>
  <si>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</si>
  <si>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</si>
  <si>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减:结转下年的支出</t>
  </si>
  <si>
    <t>净结余</t>
  </si>
  <si>
    <t>收  入  总  计</t>
  </si>
  <si>
    <t>支  出  总  计</t>
  </si>
  <si>
    <t>附件六</t>
  </si>
  <si>
    <t>录入17表</t>
  </si>
  <si>
    <t>合计</t>
  </si>
  <si>
    <t>一般债务</t>
  </si>
  <si>
    <t>专项债务</t>
  </si>
  <si>
    <t>小计</t>
  </si>
  <si>
    <t>一般债券</t>
  </si>
  <si>
    <t>向外国政府借款</t>
  </si>
  <si>
    <t>向国际组织借款</t>
  </si>
  <si>
    <t>其他一般债务</t>
  </si>
  <si>
    <t>专项债券</t>
  </si>
  <si>
    <t>其他专项债务</t>
  </si>
  <si>
    <t>上年末地方政府债务余额</t>
  </si>
  <si>
    <t>本年地方政府债务余额限额(预算数)</t>
  </si>
  <si>
    <t>本年地方政府债务(转贷)收入</t>
  </si>
  <si>
    <t>本年地方政府债务还本支出</t>
  </si>
  <si>
    <t>本年采用其他方式化解的债务本金</t>
  </si>
  <si>
    <t>年末地方政府债务余额</t>
  </si>
  <si>
    <t>附表七</t>
  </si>
  <si>
    <t>2025年政府性基金预算收入决算表</t>
  </si>
  <si>
    <t>单位：元</t>
  </si>
  <si>
    <t>2024年完成</t>
  </si>
  <si>
    <t>年初数</t>
  </si>
  <si>
    <t>政府性基金收入</t>
  </si>
  <si>
    <t>（一）农网还贷资金收入</t>
  </si>
  <si>
    <t>（二）铁路建设基金收入</t>
  </si>
  <si>
    <t>（三）民航发展基金收入</t>
  </si>
  <si>
    <t>（四）海南省高等级公路车辆通行附加费收入</t>
  </si>
  <si>
    <t>（五）港口建设费收入</t>
  </si>
  <si>
    <t>（六）旅游发展基金收入</t>
  </si>
  <si>
    <t>（七）国家电影事业发展专项资金收入</t>
  </si>
  <si>
    <t>（八） 国有土地收益基金收入</t>
  </si>
  <si>
    <t>（九）农业土地开发资金收入</t>
  </si>
  <si>
    <t>（十）国有土地使用权出让收入</t>
  </si>
  <si>
    <t>（十一）大中型水库移民后期扶持基金收入</t>
  </si>
  <si>
    <t>（十二）大中型水库库区基金收入</t>
  </si>
  <si>
    <t>（十三）三峡水库库区基金收入</t>
  </si>
  <si>
    <t>（十四）中央特别国债经营基金收入</t>
  </si>
  <si>
    <t>（十五）中央特别国债经营基金财务收入</t>
  </si>
  <si>
    <t>（十六）彩票公益金收入</t>
  </si>
  <si>
    <t>（十七）城市基础设施配套费收入</t>
  </si>
  <si>
    <t>（十八） 小型水库移民扶助基金收入</t>
  </si>
  <si>
    <t>（十九）国家重大水利工程建设基金收入</t>
  </si>
  <si>
    <t>（二十）车辆通行费</t>
  </si>
  <si>
    <t>（二十一）核电站乏燃料处理处置基金收入</t>
  </si>
  <si>
    <t>（二十二）可再生能源电价附加收入</t>
  </si>
  <si>
    <t>（二十三）船舶油污损害赔偿基金收入</t>
  </si>
  <si>
    <t>（二十四）废弃电器电子产品处理基金收入</t>
  </si>
  <si>
    <t>（二十五）污水处理费收入</t>
  </si>
  <si>
    <t>（二十六）彩票发行机构和彩票销售机构的业务费用</t>
  </si>
  <si>
    <t>（二十七）其他政府性基金收入</t>
  </si>
  <si>
    <t>（二十八）专项债务对应项目专项收入</t>
  </si>
  <si>
    <t xml:space="preserve">    海南省高等级公路车辆通行附加费专项债务对应项目专项收入</t>
  </si>
  <si>
    <t xml:space="preserve">    国家电影事业发展专项资金专项债务对应项目专项收入</t>
  </si>
  <si>
    <t xml:space="preserve">    国有土地使用权出让金专项债务对应项目专项收入</t>
  </si>
  <si>
    <t xml:space="preserve">      土地储备专项债券对应项目专项收入</t>
  </si>
  <si>
    <t xml:space="preserve">      棚户区改造专项债券对应项目专项收入</t>
  </si>
  <si>
    <t xml:space="preserve">      其他国有土地使用权出让金专项债务对应项目专项收入</t>
  </si>
  <si>
    <t xml:space="preserve">    农业土地开发资金专项债务对应项目专项收入</t>
  </si>
  <si>
    <t xml:space="preserve">    大中型水库库区基金专项债务对应项目专项收入</t>
  </si>
  <si>
    <t xml:space="preserve">    城市基础设施配套费专项债务对应项目专项收入</t>
  </si>
  <si>
    <t xml:space="preserve">    小型水库移民扶助基金专项债务对应项目专项收入</t>
  </si>
  <si>
    <t xml:space="preserve">    国家重大水利工程建设基金专项债务对应项目专项收入</t>
  </si>
  <si>
    <t xml:space="preserve">    车辆通行费专项债务对应项目专项收入</t>
  </si>
  <si>
    <t xml:space="preserve">      政府收费公路专项债券对应项目专项收入</t>
  </si>
  <si>
    <t xml:space="preserve">      其他车辆通行费专项债务对应项目专项收入</t>
  </si>
  <si>
    <t xml:space="preserve">    污水处理费专项债务对应项目专项收入</t>
  </si>
  <si>
    <t xml:space="preserve">    其他政府性基金专项债务对应项目专项收入</t>
  </si>
  <si>
    <t xml:space="preserve">      其他地方自行试点项目收益专项债券对应项目专项收入</t>
  </si>
  <si>
    <t xml:space="preserve">      其他政府性基金专项债务对应项目专项收入</t>
  </si>
  <si>
    <t xml:space="preserve">  政府性基金预算上年结余收入</t>
  </si>
  <si>
    <t xml:space="preserve">  调入政府性基金预算资金</t>
  </si>
  <si>
    <t xml:space="preserve">  地方政府专项债务转贷收入</t>
  </si>
  <si>
    <t xml:space="preserve">    海南省高等级公路车辆通行附加费债务转贷收入</t>
  </si>
  <si>
    <t xml:space="preserve">    国家电影事业发展专项资金债务转贷收入</t>
  </si>
  <si>
    <t xml:space="preserve">    国有土地使用权出让金债务转贷收入</t>
  </si>
  <si>
    <t xml:space="preserve">    农业土地开发资金债务转贷收入</t>
  </si>
  <si>
    <t xml:space="preserve">    大中型水库库区基金债务转贷收入</t>
  </si>
  <si>
    <t xml:space="preserve">    城市基础设施配套费债务转贷收入</t>
  </si>
  <si>
    <t xml:space="preserve">    小型水库移民扶助基金债务转贷收入</t>
  </si>
  <si>
    <t xml:space="preserve">    国家重大水利工程建设基金债务转贷收入</t>
  </si>
  <si>
    <t xml:space="preserve">    车辆通行费债务转贷收入</t>
  </si>
  <si>
    <t xml:space="preserve">    污水处理费债务转贷收入</t>
  </si>
  <si>
    <t xml:space="preserve">    土地储备专项债券转贷收入</t>
  </si>
  <si>
    <t xml:space="preserve">    政府收费公路专项债券转贷收入</t>
  </si>
  <si>
    <t xml:space="preserve">    棚户区改造专项债券转贷收入</t>
  </si>
  <si>
    <t xml:space="preserve">    其他地方自行试点项目收益专项债券转贷收入</t>
  </si>
  <si>
    <t xml:space="preserve">    其他政府性基金债务转贷收入</t>
  </si>
  <si>
    <t>上解收入</t>
  </si>
  <si>
    <t>收入总计</t>
  </si>
  <si>
    <t>附表八</t>
  </si>
  <si>
    <t>2025年政府性基金预算支出决算表</t>
  </si>
  <si>
    <t>预算调整</t>
  </si>
  <si>
    <t>政府性基金支出</t>
  </si>
  <si>
    <t>科学技术支出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</si>
  <si>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</si>
  <si>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</si>
  <si>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</si>
  <si>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</si>
  <si>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</si>
  <si>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</si>
  <si>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</si>
  <si>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</si>
  <si>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</si>
  <si>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</si>
  <si>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</si>
  <si>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</si>
  <si>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</si>
  <si>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</si>
  <si>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</si>
  <si>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</si>
  <si>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</si>
  <si>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</si>
  <si>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</si>
  <si>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</si>
  <si>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</si>
  <si>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</si>
  <si>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</si>
  <si>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</si>
  <si>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</si>
  <si>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</si>
  <si>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</si>
  <si>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</si>
  <si>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</si>
  <si>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</si>
  <si>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</si>
  <si>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</si>
  <si>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</si>
  <si>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</si>
  <si>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</si>
  <si>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</si>
  <si>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</si>
  <si>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</si>
  <si>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</si>
  <si>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</si>
  <si>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</si>
  <si>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</si>
  <si>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</si>
  <si>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</si>
  <si>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</si>
  <si>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</si>
  <si>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</si>
  <si>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</si>
  <si>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</si>
  <si>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</si>
  <si>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</si>
  <si>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</si>
  <si>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</si>
  <si>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</si>
  <si>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</si>
  <si>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</si>
  <si>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</si>
  <si>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</si>
  <si>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</si>
  <si>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</si>
  <si>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</si>
  <si>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</si>
  <si>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</si>
  <si>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</si>
  <si>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</si>
  <si>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</si>
  <si>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</si>
  <si>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</si>
  <si>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</si>
  <si>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</si>
  <si>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</si>
  <si>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</si>
  <si>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</si>
  <si>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</si>
  <si>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</si>
  <si>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</si>
  <si>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</si>
  <si>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</si>
  <si>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</si>
  <si>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</si>
  <si>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</si>
  <si>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</si>
  <si>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</si>
  <si>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 xml:space="preserve">  超长期特别国债安排的支出</t>
  </si>
  <si>
    <t xml:space="preserve">     城乡社区公共设施</t>
  </si>
  <si>
    <t xml:space="preserve">     其他城乡社区支出</t>
  </si>
  <si>
    <t>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</si>
  <si>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</si>
  <si>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</si>
  <si>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</si>
  <si>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</si>
  <si>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</si>
  <si>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</si>
  <si>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</si>
  <si>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</si>
  <si>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</si>
  <si>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</si>
  <si>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</si>
  <si>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</si>
  <si>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</si>
  <si>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</si>
  <si>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</si>
  <si>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</si>
  <si>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</si>
  <si>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</si>
  <si>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</si>
  <si>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</si>
  <si>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</si>
  <si>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</si>
  <si>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</si>
  <si>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</si>
  <si>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</si>
  <si>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</si>
  <si>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</si>
  <si>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</si>
  <si>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</si>
  <si>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</si>
  <si>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</si>
  <si>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</si>
  <si>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</si>
  <si>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</si>
  <si>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</si>
  <si>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</si>
  <si>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</si>
  <si>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</si>
  <si>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</si>
  <si>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</si>
  <si>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</si>
  <si>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</si>
  <si>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</si>
  <si>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</si>
  <si>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</si>
  <si>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</si>
  <si>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</si>
  <si>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</si>
  <si>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</si>
  <si>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</si>
  <si>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</si>
  <si>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</si>
  <si>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</si>
  <si>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</si>
  <si>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</si>
  <si>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</si>
  <si>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</si>
  <si>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资源勘探工业信息等支出</t>
  </si>
  <si>
    <t xml:space="preserve">  农网还贷资金支出</t>
  </si>
  <si>
    <t xml:space="preserve">     中央农网还贷资金支出</t>
  </si>
  <si>
    <t xml:space="preserve">     地方农网还贷资金支出</t>
  </si>
  <si>
    <t xml:space="preserve">     其他农网还贷资金支出</t>
  </si>
  <si>
    <t xml:space="preserve">     制造业</t>
  </si>
  <si>
    <t>金融支出</t>
  </si>
  <si>
    <t xml:space="preserve">     中央特别国债经营基金支出</t>
  </si>
  <si>
    <t xml:space="preserve">     中央特别国债经营基金财务支出</t>
  </si>
  <si>
    <t xml:space="preserve">  自然资源海洋气象等支出</t>
  </si>
  <si>
    <t xml:space="preserve">    耕地保护考核奖惩基金支出</t>
  </si>
  <si>
    <t xml:space="preserve">       耕地保护</t>
  </si>
  <si>
    <t xml:space="preserve">       补充耕地</t>
  </si>
  <si>
    <t xml:space="preserve">  住房保障支出</t>
  </si>
  <si>
    <t xml:space="preserve">    超长期特别国债安排的支出</t>
  </si>
  <si>
    <t xml:space="preserve">       保障性租赁住房</t>
  </si>
  <si>
    <t xml:space="preserve">       其他住房保障支出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</si>
  <si>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</si>
  <si>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</si>
  <si>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</si>
  <si>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</si>
  <si>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</si>
  <si>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</si>
  <si>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</si>
  <si>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</si>
  <si>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</si>
  <si>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</si>
  <si>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</si>
  <si>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</si>
  <si>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</si>
  <si>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</si>
  <si>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</si>
  <si>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</si>
  <si>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</si>
  <si>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</si>
  <si>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</si>
  <si>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</si>
  <si>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</si>
  <si>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</si>
  <si>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用于巩固脱贫衔接乡村振兴的彩票公益金支出</t>
  </si>
  <si>
    <t xml:space="preserve">     用于法律援助的彩票公益金支出</t>
  </si>
  <si>
    <t xml:space="preserve">     用于城乡医疗救助的彩票公益金支出</t>
  </si>
  <si>
    <t xml:space="preserve">     用于其他社会公益事业的彩票公益金支出</t>
  </si>
  <si>
    <t>债务付息支出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</si>
  <si>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</si>
  <si>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</si>
  <si>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</si>
  <si>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</si>
  <si>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</si>
  <si>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</si>
  <si>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</si>
  <si>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</si>
  <si>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</si>
  <si>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</si>
  <si>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</si>
  <si>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</si>
  <si>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</si>
  <si>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</si>
  <si>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</si>
  <si>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</si>
  <si>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债务发行费用支出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</si>
  <si>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</si>
  <si>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</si>
  <si>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</si>
  <si>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</si>
  <si>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</si>
  <si>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</si>
  <si>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</si>
  <si>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</si>
  <si>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</si>
  <si>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</si>
  <si>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</si>
  <si>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</si>
  <si>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</si>
  <si>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</si>
  <si>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</si>
  <si>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</si>
  <si>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</si>
  <si>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</si>
  <si>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</si>
  <si>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</si>
  <si>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</si>
  <si>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</si>
  <si>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</si>
  <si>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</si>
  <si>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</si>
  <si>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</si>
  <si>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</si>
  <si>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</si>
  <si>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</si>
  <si>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</si>
  <si>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</si>
  <si>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</si>
  <si>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</si>
  <si>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</si>
  <si>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</si>
  <si>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</si>
  <si>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上解支出</t>
  </si>
  <si>
    <t xml:space="preserve">  政府性基金预算调出资金</t>
  </si>
  <si>
    <t xml:space="preserve">     海南省高等级公路车辆通行附加费债务转贷支出</t>
  </si>
  <si>
    <t xml:space="preserve">     国家电影事业发展专项资金债务转贷支出</t>
  </si>
  <si>
    <t xml:space="preserve">     国有土地使用权出让金债务转贷支出</t>
  </si>
  <si>
    <t xml:space="preserve">     农业土地开发资金债务转贷支出</t>
  </si>
  <si>
    <t xml:space="preserve">     大中型水库库区基金债务转贷支出</t>
  </si>
  <si>
    <t xml:space="preserve">     城市基础设施配套费债务转贷支出</t>
  </si>
  <si>
    <t xml:space="preserve">     小型水库移民扶助基金债务转贷支出</t>
  </si>
  <si>
    <t xml:space="preserve">     国家重大水利工程建设基金债务转贷支出</t>
  </si>
  <si>
    <t xml:space="preserve">     车辆通行费债务转贷支出</t>
  </si>
  <si>
    <t xml:space="preserve">     污水处理费债务转贷支出</t>
  </si>
  <si>
    <t xml:space="preserve">     其他地方政府债务转贷支出</t>
  </si>
  <si>
    <t xml:space="preserve">  地方政府专项债务还本支出</t>
  </si>
  <si>
    <t xml:space="preserve">     海南省高等级公路车辆通行附加费债务还本支出</t>
  </si>
  <si>
    <t xml:space="preserve">     国家电影事业发展专项资金债务还本支出</t>
  </si>
  <si>
    <t xml:space="preserve">     国有土地使用权出让金债务还本支出</t>
  </si>
  <si>
    <t xml:space="preserve">     农业土地开发资金债务还本支出</t>
  </si>
  <si>
    <t xml:space="preserve">     大中型水库库区基金债务还本支出</t>
  </si>
  <si>
    <t xml:space="preserve">     城市基础设施配套费债务还本支出</t>
  </si>
  <si>
    <t xml:space="preserve">     小型水库移民扶助基金债务还本支出</t>
  </si>
  <si>
    <t xml:space="preserve">     国家重大水利工程建设基金债务还本支出</t>
  </si>
  <si>
    <t xml:space="preserve">     车辆通行费债务还本支出</t>
  </si>
  <si>
    <t xml:space="preserve">     污水处理费债务还本支出</t>
  </si>
  <si>
    <t xml:space="preserve">     其他政府性基金债务还本支出</t>
  </si>
  <si>
    <t xml:space="preserve">  政府性基金年终结余</t>
  </si>
  <si>
    <t>附表九</t>
  </si>
  <si>
    <t>录入11表</t>
  </si>
  <si>
    <t>决算数</t>
  </si>
  <si>
    <t>政府性基金预算收入</t>
  </si>
  <si>
    <t>政府性基金预算支出</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</si>
  <si>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</si>
  <si>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</si>
  <si>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</si>
  <si>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</si>
  <si>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</si>
  <si>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</si>
  <si>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</si>
  <si>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</si>
  <si>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</si>
  <si>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</si>
  <si>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</si>
  <si>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</si>
  <si>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</si>
  <si>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</si>
  <si>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</si>
  <si>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</si>
  <si>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</si>
  <si>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</si>
  <si>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</si>
  <si>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</si>
  <si>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</si>
  <si>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</si>
  <si>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从一般公共预算调入用于偿还抗疫特别国债本金的资金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</si>
  <si>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</si>
  <si>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</si>
  <si>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</si>
  <si>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从国有资本经营预算调入用于偿还抗疫特别国债本金的资金</t>
  </si>
  <si>
    <t xml:space="preserve">    其他调入资金</t>
  </si>
  <si>
    <t xml:space="preserve">  中央政府债务收入</t>
  </si>
  <si>
    <t xml:space="preserve">    抗疫特别国债收入</t>
  </si>
  <si>
    <t xml:space="preserve">  抗疫特别国债还本支出</t>
  </si>
  <si>
    <t xml:space="preserve">    超长期特别国债收入</t>
  </si>
  <si>
    <t xml:space="preserve">  超长期特别国债还本支出</t>
  </si>
  <si>
    <t xml:space="preserve">    中央金融机构注资特别国债收入</t>
  </si>
  <si>
    <t xml:space="preserve">  中央金融机构注资特别国债还本支出</t>
  </si>
  <si>
    <t xml:space="preserve">    专项债务收入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</si>
  <si>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</si>
  <si>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</si>
  <si>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</si>
  <si>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</si>
  <si>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</si>
  <si>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</si>
  <si>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</si>
  <si>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</si>
  <si>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 xml:space="preserve">  动用地方政府专项债券偿债备付金</t>
  </si>
  <si>
    <t xml:space="preserve">  安排地方政府专项债券偿债备付金</t>
  </si>
  <si>
    <t>待偿债再融资专项债券结余</t>
  </si>
  <si>
    <t>政府性基金预算年终结余</t>
  </si>
  <si>
    <t>收　　入　　总　　计　</t>
  </si>
  <si>
    <t>支　　出　　总　　计　</t>
  </si>
  <si>
    <t>附表十</t>
  </si>
  <si>
    <t>附表十一</t>
  </si>
  <si>
    <t>2025年国有资本经营预算收入决算表</t>
  </si>
  <si>
    <t>单位;元</t>
  </si>
  <si>
    <t>项  目</t>
  </si>
  <si>
    <t>国有资本经营预算收入</t>
  </si>
  <si>
    <t>（一）利润收入</t>
  </si>
  <si>
    <t>（二）股利、股息收入</t>
  </si>
  <si>
    <t>（三）产权转让收入</t>
  </si>
  <si>
    <t>（四）清算收入</t>
  </si>
  <si>
    <t>（五）其他国有资本经营收入</t>
  </si>
  <si>
    <t>收入合计</t>
  </si>
  <si>
    <t>附件十二</t>
  </si>
  <si>
    <t>2025年国有资本经营预算支出决算表</t>
  </si>
  <si>
    <t>国有资本经营预算支出</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</si>
  <si>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</si>
  <si>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</si>
  <si>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</si>
  <si>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</si>
  <si>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国有企业棚户区改造支出</t>
  </si>
  <si>
    <t xml:space="preserve">         国有企业改革成本支出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</si>
  <si>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</si>
  <si>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</si>
  <si>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</si>
  <si>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</si>
  <si>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</si>
  <si>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</si>
  <si>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</si>
  <si>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其他国有企业资本金注入</t>
  </si>
  <si>
    <t xml:space="preserve">    国有企业政策性补贴</t>
  </si>
  <si>
    <t xml:space="preserve">    金融国有资本经营预算支出</t>
  </si>
  <si>
    <t xml:space="preserve">         资本性支出</t>
  </si>
  <si>
    <t xml:space="preserve">    其他国有资本经营预算支出</t>
  </si>
  <si>
    <t>附件十三</t>
  </si>
  <si>
    <t>2025年国有资本经营本级支出决算表</t>
  </si>
  <si>
    <t>附表十四</t>
  </si>
  <si>
    <t>2025年度对下安排转移支付的应当公开国有资本经营预算转移支付决算表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</si>
  <si>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</si>
  <si>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</si>
  <si>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</si>
  <si>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</si>
  <si>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</si>
  <si>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</si>
  <si>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 xml:space="preserve">  调出到一般公共预算资金</t>
  </si>
  <si>
    <t xml:space="preserve">  调出到政府性基金预算资金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</si>
  <si>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</si>
  <si>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</si>
  <si>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</si>
  <si>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</si>
  <si>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</si>
  <si>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附表十五</t>
  </si>
  <si>
    <t>2025年社保基金收入决算表</t>
  </si>
  <si>
    <t>完成预算%</t>
  </si>
  <si>
    <t>社会保险基金收入</t>
  </si>
  <si>
    <t>（一）城乡居民基本养老保险基金收入</t>
  </si>
  <si>
    <t xml:space="preserve">    其中:社会保险费收入</t>
  </si>
  <si>
    <t xml:space="preserve">         财政补贴收入</t>
  </si>
  <si>
    <t xml:space="preserve">         利息收入</t>
  </si>
  <si>
    <t xml:space="preserve">         委托投资收益</t>
  </si>
  <si>
    <t xml:space="preserve">         转移收入</t>
  </si>
  <si>
    <t xml:space="preserve">         其他收入</t>
  </si>
  <si>
    <t>（二）机关事业单位基本养老保险基金收入</t>
  </si>
  <si>
    <t>收入总入</t>
  </si>
  <si>
    <t>附表十六</t>
  </si>
  <si>
    <t>2025年社保基金支出决算表</t>
  </si>
  <si>
    <t>社会保险基金支出</t>
  </si>
  <si>
    <t>（一）城乡居民基本养老保险基金支出</t>
  </si>
  <si>
    <t xml:space="preserve">  其中:社会保险待遇支出</t>
  </si>
  <si>
    <t xml:space="preserve">         转移支出</t>
  </si>
  <si>
    <t xml:space="preserve">         其他支出</t>
  </si>
  <si>
    <t>（二）机关事业单位基本养老保险基金支出</t>
  </si>
  <si>
    <t xml:space="preserve">  其中：基本养老保险待遇支出</t>
  </si>
  <si>
    <t xml:space="preserve">        转移支出</t>
  </si>
  <si>
    <t>社会保险基金结余</t>
  </si>
  <si>
    <t xml:space="preserve">  城乡居民基本养老保险基金结余</t>
  </si>
  <si>
    <t xml:space="preserve">  机关事业单位基本养老保险基金结余</t>
  </si>
  <si>
    <t>附表十七</t>
  </si>
  <si>
    <t>2025年“三公”经费预算安排执行情况</t>
  </si>
  <si>
    <t>单位：万元</t>
  </si>
  <si>
    <t>行次</t>
  </si>
  <si>
    <t>2025年预算数</t>
  </si>
  <si>
    <t>2025年决算数</t>
  </si>
  <si>
    <t>增减金额</t>
  </si>
  <si>
    <t>栏  次</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</si>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</sst>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 numFmtId="178" formatCode="0.00_);[Red]\(0.00\)"/>
    <numFmt numFmtId="179" formatCode="#,##0.00_ "/>
    <numFmt numFmtId="180" formatCode="#,##0_ "/>
    <numFmt numFmtId="181" formatCode="0.00_ "/>
    <numFmt numFmtId="182" formatCode="0.0%"/>
    <numFmt numFmtId="183" formatCode="#,##0_);[Red]\(#,##0\)"/>
  </numFmts>
  <fonts count="64">
    <font>
      <sz val="11"/>
      <color theme="1"/>
      <name val="宋体"/>
      <charset val="134"/>
      <scheme val="minor"/>
    </font>
    <font>
      <sz val="12"/>
      <name val="宋体"/>
      <charset val="134"/>
    </font>
    <font>
      <sz val="10"/>
      <name val="宋体"/>
      <charset val="134"/>
    </font>
    <font>
      <sz val="18"/>
      <name val="宋体"/>
      <charset val="134"/>
    </font>
    <font>
      <sz val="16"/>
      <color theme="1"/>
      <name val="宋体"/>
      <charset val="134"/>
    </font>
    <font>
      <sz val="9"/>
      <name val="宋体"/>
      <charset val="134"/>
    </font>
    <font>
      <b/>
      <sz val="18"/>
      <name val="方正小标宋简体"/>
      <charset val="134"/>
    </font>
    <font>
      <sz val="11"/>
      <name val="宋体"/>
      <charset val="134"/>
    </font>
    <font>
      <b/>
      <sz val="10"/>
      <name val="宋体"/>
      <charset val="134"/>
    </font>
    <font>
      <b/>
      <sz val="11"/>
      <name val="宋体"/>
      <charset val="134"/>
    </font>
    <font>
      <b/>
      <sz val="10"/>
      <name val="Arial"/>
      <charset val="134"/>
    </font>
    <font>
      <b/>
      <sz val="12"/>
      <name val="宋体"/>
      <charset val="134"/>
    </font>
    <font>
      <b/>
      <sz val="10"/>
      <color theme="1"/>
      <name val="宋体"/>
      <charset val="134"/>
    </font>
    <font>
      <b/>
      <sz val="10"/>
      <color indexed="8"/>
      <name val="宋体"/>
      <charset val="134"/>
    </font>
    <font>
      <sz val="10"/>
      <color theme="1"/>
      <name val="宋体"/>
      <charset val="134"/>
    </font>
    <font>
      <sz val="10"/>
      <color indexed="8"/>
      <name val="宋体"/>
      <charset val="134"/>
    </font>
    <font>
      <sz val="10"/>
      <color rgb="FF000000"/>
      <name val="宋体"/>
      <charset val="134"/>
    </font>
    <font>
      <sz val="12"/>
      <color rgb="FF000000"/>
      <name val="宋体"/>
      <charset val="134"/>
    </font>
    <font>
      <b/>
      <sz val="18"/>
      <name val="宋体"/>
      <charset val="134"/>
    </font>
    <font>
      <sz val="10"/>
      <color rgb="FF000000"/>
      <name val="黑体"/>
      <charset val="134"/>
    </font>
    <font>
      <b/>
      <sz val="12"/>
      <color rgb="FF000000"/>
      <name val="黑体"/>
      <charset val="134"/>
    </font>
    <font>
      <b/>
      <sz val="18"/>
      <color rgb="FF000000"/>
      <name val="黑体"/>
      <charset val="134"/>
    </font>
    <font>
      <b/>
      <sz val="11"/>
      <color rgb="FF000000"/>
      <name val="黑体"/>
      <charset val="134"/>
    </font>
    <font>
      <b/>
      <sz val="9"/>
      <name val="宋体"/>
      <charset val="134"/>
    </font>
    <font>
      <sz val="9"/>
      <color indexed="8"/>
      <name val="宋体"/>
      <charset val="134"/>
    </font>
    <font>
      <b/>
      <sz val="12"/>
      <name val="黑体"/>
      <charset val="134"/>
    </font>
    <font>
      <b/>
      <sz val="20"/>
      <color rgb="FF000000"/>
      <name val="黑体"/>
      <charset val="134"/>
    </font>
    <font>
      <sz val="9"/>
      <color rgb="FF000000"/>
      <name val="宋体"/>
      <charset val="134"/>
    </font>
    <font>
      <b/>
      <sz val="10"/>
      <color rgb="FF000000"/>
      <name val="宋体"/>
      <charset val="134"/>
    </font>
    <font>
      <b/>
      <sz val="9"/>
      <color rgb="FF000000"/>
      <name val="宋体"/>
      <charset val="134"/>
    </font>
    <font>
      <sz val="12"/>
      <name val="仿宋"/>
      <charset val="134"/>
    </font>
    <font>
      <b/>
      <sz val="20"/>
      <name val="宋体"/>
      <charset val="134"/>
    </font>
    <font>
      <sz val="8"/>
      <name val="仿宋"/>
      <charset val="134"/>
    </font>
    <font>
      <sz val="10"/>
      <name val="Arial"/>
      <charset val="134"/>
    </font>
    <font>
      <sz val="9"/>
      <color theme="1"/>
      <name val="宋体"/>
      <charset val="134"/>
    </font>
    <font>
      <sz val="12"/>
      <color indexed="8"/>
      <name val="宋体"/>
      <charset val="134"/>
    </font>
    <font>
      <b/>
      <sz val="16"/>
      <name val="宋体"/>
      <charset val="134"/>
    </font>
    <font>
      <sz val="11"/>
      <name val="仿宋_GB2312"/>
      <charset val="134"/>
    </font>
    <font>
      <sz val="11"/>
      <color indexed="8"/>
      <name val="仿宋_GB2312"/>
      <charset val="134"/>
    </font>
    <font>
      <sz val="10"/>
      <name val="仿宋"/>
      <charset val="134"/>
    </font>
    <font>
      <sz val="10"/>
      <name val="仿宋_GB2312"/>
      <charset val="134"/>
    </font>
    <font>
      <b/>
      <sz val="12"/>
      <color indexed="8"/>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z val="10"/>
      <name val="Helv"/>
      <charset val="134"/>
    </font>
  </fonts>
  <fills count="4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C0C0C0"/>
        <bgColor indexed="64"/>
      </patternFill>
    </fill>
    <fill>
      <patternFill patternType="solid">
        <fgColor rgb="FFFFFF99"/>
        <bgColor indexed="64"/>
      </patternFill>
    </fill>
    <fill>
      <patternFill patternType="mediumGray">
        <fgColor rgb="FFFFFFFF"/>
        <bgColor rgb="FF66FF99"/>
      </patternFill>
    </fill>
    <fill>
      <patternFill patternType="solid">
        <fgColor rgb="FF9999FF"/>
        <bgColor indexed="64"/>
      </patternFill>
    </fill>
    <fill>
      <patternFill patternType="solid">
        <fgColor theme="0" tint="-0.25"/>
        <bgColor indexed="64"/>
      </patternFill>
    </fill>
    <fill>
      <patternFill patternType="solid">
        <fgColor rgb="FF99CCFF"/>
        <bgColor indexed="64"/>
      </patternFill>
    </fill>
    <fill>
      <patternFill patternType="solid">
        <fgColor rgb="FFFFFFFF"/>
        <bgColor indexed="64"/>
      </patternFill>
    </fill>
    <fill>
      <patternFill patternType="solid">
        <fgColor theme="2" tint="-0.1"/>
        <bgColor indexed="64"/>
      </patternFill>
    </fill>
    <fill>
      <patternFill patternType="solid">
        <fgColor theme="6" tint="0.4"/>
        <bgColor indexed="64"/>
      </patternFill>
    </fill>
    <fill>
      <patternFill patternType="solid">
        <fgColor theme="6" tint="0.8"/>
        <bgColor indexed="64"/>
      </patternFill>
    </fill>
    <fill>
      <patternFill patternType="solid">
        <fgColor rgb="FFFFFFFF"/>
        <bgColor rgb="FF000000"/>
      </patternFill>
    </fill>
    <fill>
      <patternFill patternType="solid">
        <fgColor indexed="22"/>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style="thin">
        <color auto="1"/>
      </left>
      <right/>
      <top style="thin">
        <color auto="1"/>
      </top>
      <bottom/>
      <diagonal/>
    </border>
    <border>
      <left style="thin">
        <color auto="1"/>
      </left>
      <right/>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0" fillId="18" borderId="21" applyNumberFormat="0" applyFon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22" applyNumberFormat="0" applyFill="0" applyAlignment="0" applyProtection="0">
      <alignment vertical="center"/>
    </xf>
    <xf numFmtId="0" fontId="49" fillId="0" borderId="22" applyNumberFormat="0" applyFill="0" applyAlignment="0" applyProtection="0">
      <alignment vertical="center"/>
    </xf>
    <xf numFmtId="0" fontId="50" fillId="0" borderId="23" applyNumberFormat="0" applyFill="0" applyAlignment="0" applyProtection="0">
      <alignment vertical="center"/>
    </xf>
    <xf numFmtId="0" fontId="50" fillId="0" borderId="0" applyNumberFormat="0" applyFill="0" applyBorder="0" applyAlignment="0" applyProtection="0">
      <alignment vertical="center"/>
    </xf>
    <xf numFmtId="0" fontId="51" fillId="19" borderId="24" applyNumberFormat="0" applyAlignment="0" applyProtection="0">
      <alignment vertical="center"/>
    </xf>
    <xf numFmtId="0" fontId="52" fillId="20" borderId="25" applyNumberFormat="0" applyAlignment="0" applyProtection="0">
      <alignment vertical="center"/>
    </xf>
    <xf numFmtId="0" fontId="53" fillId="20" borderId="24" applyNumberFormat="0" applyAlignment="0" applyProtection="0">
      <alignment vertical="center"/>
    </xf>
    <xf numFmtId="0" fontId="54" fillId="21" borderId="26" applyNumberFormat="0" applyAlignment="0" applyProtection="0">
      <alignment vertical="center"/>
    </xf>
    <xf numFmtId="0" fontId="55" fillId="0" borderId="27" applyNumberFormat="0" applyFill="0" applyAlignment="0" applyProtection="0">
      <alignment vertical="center"/>
    </xf>
    <xf numFmtId="0" fontId="56" fillId="0" borderId="28" applyNumberFormat="0" applyFill="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60"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61" fillId="34" borderId="0" applyNumberFormat="0" applyBorder="0" applyAlignment="0" applyProtection="0">
      <alignment vertical="center"/>
    </xf>
    <xf numFmtId="0" fontId="61" fillId="35" borderId="0" applyNumberFormat="0" applyBorder="0" applyAlignment="0" applyProtection="0">
      <alignment vertical="center"/>
    </xf>
    <xf numFmtId="0" fontId="60" fillId="36" borderId="0" applyNumberFormat="0" applyBorder="0" applyAlignment="0" applyProtection="0">
      <alignment vertical="center"/>
    </xf>
    <xf numFmtId="0" fontId="60" fillId="37" borderId="0" applyNumberFormat="0" applyBorder="0" applyAlignment="0" applyProtection="0">
      <alignment vertical="center"/>
    </xf>
    <xf numFmtId="0" fontId="61" fillId="38" borderId="0" applyNumberFormat="0" applyBorder="0" applyAlignment="0" applyProtection="0">
      <alignment vertical="center"/>
    </xf>
    <xf numFmtId="0" fontId="61" fillId="39" borderId="0" applyNumberFormat="0" applyBorder="0" applyAlignment="0" applyProtection="0">
      <alignment vertical="center"/>
    </xf>
    <xf numFmtId="0" fontId="60" fillId="40" borderId="0" applyNumberFormat="0" applyBorder="0" applyAlignment="0" applyProtection="0">
      <alignment vertical="center"/>
    </xf>
    <xf numFmtId="0" fontId="60" fillId="41" borderId="0" applyNumberFormat="0" applyBorder="0" applyAlignment="0" applyProtection="0">
      <alignment vertical="center"/>
    </xf>
    <xf numFmtId="0" fontId="61" fillId="42" borderId="0" applyNumberFormat="0" applyBorder="0" applyAlignment="0" applyProtection="0">
      <alignment vertical="center"/>
    </xf>
    <xf numFmtId="0" fontId="61" fillId="43" borderId="0" applyNumberFormat="0" applyBorder="0" applyAlignment="0" applyProtection="0">
      <alignment vertical="center"/>
    </xf>
    <xf numFmtId="0" fontId="60" fillId="44" borderId="0" applyNumberFormat="0" applyBorder="0" applyAlignment="0" applyProtection="0">
      <alignment vertical="center"/>
    </xf>
    <xf numFmtId="0" fontId="60" fillId="45" borderId="0" applyNumberFormat="0" applyBorder="0" applyAlignment="0" applyProtection="0">
      <alignment vertical="center"/>
    </xf>
    <xf numFmtId="0" fontId="61" fillId="46" borderId="0" applyNumberFormat="0" applyBorder="0" applyAlignment="0" applyProtection="0">
      <alignment vertical="center"/>
    </xf>
    <xf numFmtId="0" fontId="61" fillId="47" borderId="0" applyNumberFormat="0" applyBorder="0" applyAlignment="0" applyProtection="0">
      <alignment vertical="center"/>
    </xf>
    <xf numFmtId="0" fontId="60" fillId="48" borderId="0" applyNumberFormat="0" applyBorder="0" applyAlignment="0" applyProtection="0">
      <alignment vertical="center"/>
    </xf>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62" fillId="0" borderId="0"/>
    <xf numFmtId="0" fontId="63" fillId="0" borderId="0"/>
    <xf numFmtId="0" fontId="62" fillId="0" borderId="0"/>
    <xf numFmtId="0" fontId="0" fillId="0" borderId="0"/>
  </cellStyleXfs>
  <cellXfs count="5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vertical="center"/>
    </xf>
    <xf numFmtId="176" fontId="1" fillId="0" borderId="2" xfId="0" applyNumberFormat="1" applyFont="1" applyFill="1" applyBorder="1" applyAlignment="1">
      <alignment vertical="center"/>
    </xf>
    <xf numFmtId="177" fontId="1" fillId="0" borderId="2" xfId="0" applyNumberFormat="1" applyFont="1" applyFill="1" applyBorder="1" applyAlignment="1">
      <alignment vertical="center"/>
    </xf>
    <xf numFmtId="0" fontId="4" fillId="0" borderId="2" xfId="0" applyFont="1" applyBorder="1" applyAlignment="1">
      <alignment horizontal="justify" vertical="center"/>
    </xf>
    <xf numFmtId="0" fontId="1" fillId="2" borderId="0" xfId="0" applyFont="1" applyFill="1" applyBorder="1" applyAlignment="1">
      <alignment vertical="center"/>
    </xf>
    <xf numFmtId="0" fontId="0" fillId="2" borderId="0" xfId="0" applyFill="1">
      <alignment vertical="center"/>
    </xf>
    <xf numFmtId="0" fontId="1" fillId="2" borderId="0" xfId="0" applyFont="1" applyFill="1" applyBorder="1" applyAlignment="1">
      <alignment horizontal="left" vertical="center"/>
    </xf>
    <xf numFmtId="0" fontId="5" fillId="2" borderId="0" xfId="0" applyFont="1" applyFill="1" applyBorder="1" applyAlignment="1"/>
    <xf numFmtId="178" fontId="1" fillId="2" borderId="0" xfId="0" applyNumberFormat="1" applyFont="1" applyFill="1" applyBorder="1" applyAlignment="1">
      <alignment vertical="center"/>
    </xf>
    <xf numFmtId="10" fontId="1" fillId="2" borderId="0" xfId="0" applyNumberFormat="1" applyFont="1" applyFill="1" applyBorder="1" applyAlignment="1">
      <alignment vertical="center"/>
    </xf>
    <xf numFmtId="0" fontId="6" fillId="2" borderId="0" xfId="0" applyFont="1" applyFill="1" applyBorder="1" applyAlignment="1">
      <alignment horizontal="center" vertical="center"/>
    </xf>
    <xf numFmtId="0" fontId="6" fillId="3" borderId="0" xfId="0" applyFont="1" applyFill="1" applyBorder="1" applyAlignment="1">
      <alignment horizontal="center" vertical="center"/>
    </xf>
    <xf numFmtId="0" fontId="7" fillId="2" borderId="0" xfId="49" applyFont="1" applyFill="1" applyBorder="1" applyAlignment="1">
      <alignment vertical="center"/>
    </xf>
    <xf numFmtId="0" fontId="2" fillId="2" borderId="0" xfId="49" applyFont="1" applyFill="1" applyBorder="1" applyAlignment="1">
      <alignment horizontal="right" vertical="center"/>
    </xf>
    <xf numFmtId="178" fontId="7" fillId="2" borderId="0" xfId="49" applyNumberFormat="1" applyFont="1" applyFill="1" applyBorder="1" applyAlignment="1">
      <alignment vertical="center"/>
    </xf>
    <xf numFmtId="10" fontId="7" fillId="2" borderId="0" xfId="49" applyNumberFormat="1" applyFont="1" applyFill="1" applyBorder="1" applyAlignment="1">
      <alignment vertical="center"/>
    </xf>
    <xf numFmtId="0" fontId="8" fillId="2" borderId="2" xfId="0" applyFont="1" applyFill="1" applyBorder="1" applyAlignment="1">
      <alignment horizontal="center" vertical="center"/>
    </xf>
    <xf numFmtId="0" fontId="9" fillId="2" borderId="2" xfId="49" applyFont="1" applyFill="1" applyBorder="1" applyAlignment="1">
      <alignment horizontal="center" vertical="center"/>
    </xf>
    <xf numFmtId="0" fontId="9" fillId="2" borderId="3" xfId="49" applyFont="1" applyFill="1" applyBorder="1" applyAlignment="1">
      <alignment horizontal="center" vertical="center" wrapText="1"/>
    </xf>
    <xf numFmtId="0" fontId="9" fillId="2" borderId="2" xfId="49" applyFont="1" applyFill="1" applyBorder="1" applyAlignment="1">
      <alignment horizontal="center" vertical="center" wrapText="1"/>
    </xf>
    <xf numFmtId="0" fontId="10" fillId="2" borderId="2" xfId="0" applyFont="1" applyFill="1" applyBorder="1" applyAlignment="1">
      <alignment horizontal="center" vertical="center"/>
    </xf>
    <xf numFmtId="0" fontId="11" fillId="2" borderId="2" xfId="49" applyFont="1" applyFill="1" applyBorder="1" applyAlignment="1">
      <alignment horizontal="center" vertical="center"/>
    </xf>
    <xf numFmtId="0" fontId="9" fillId="2" borderId="4" xfId="49" applyFont="1" applyFill="1" applyBorder="1" applyAlignment="1">
      <alignment horizontal="center" vertical="center" wrapText="1"/>
    </xf>
    <xf numFmtId="0" fontId="9" fillId="2" borderId="3" xfId="49" applyFont="1" applyFill="1" applyBorder="1" applyAlignment="1">
      <alignment horizontal="center" vertical="center"/>
    </xf>
    <xf numFmtId="0" fontId="9" fillId="2" borderId="5" xfId="49" applyFont="1" applyFill="1" applyBorder="1" applyAlignment="1">
      <alignment horizontal="center" vertical="center" wrapText="1"/>
    </xf>
    <xf numFmtId="0" fontId="9" fillId="2" borderId="6" xfId="49" applyFont="1" applyFill="1" applyBorder="1" applyAlignment="1">
      <alignment horizontal="center" vertical="center" wrapText="1"/>
    </xf>
    <xf numFmtId="0" fontId="9" fillId="2" borderId="7" xfId="49" applyFont="1" applyFill="1" applyBorder="1" applyAlignment="1">
      <alignment horizontal="center" vertical="center" wrapText="1"/>
    </xf>
    <xf numFmtId="0" fontId="9" fillId="2" borderId="7" xfId="49" applyFont="1" applyFill="1" applyBorder="1" applyAlignment="1">
      <alignment horizontal="center" vertical="center"/>
    </xf>
    <xf numFmtId="178" fontId="9" fillId="2" borderId="2" xfId="53" applyNumberFormat="1" applyFont="1" applyFill="1" applyBorder="1" applyAlignment="1">
      <alignment horizontal="center" vertical="center"/>
    </xf>
    <xf numFmtId="10" fontId="9" fillId="2" borderId="2" xfId="53" applyNumberFormat="1" applyFont="1" applyFill="1" applyBorder="1" applyAlignment="1">
      <alignment horizontal="center" vertical="center"/>
    </xf>
    <xf numFmtId="0" fontId="12" fillId="0" borderId="2" xfId="0" applyFont="1" applyFill="1" applyBorder="1" applyAlignment="1">
      <alignment vertical="center"/>
    </xf>
    <xf numFmtId="179" fontId="12" fillId="0" borderId="2" xfId="0" applyNumberFormat="1" applyFont="1" applyFill="1" applyBorder="1" applyAlignment="1">
      <alignment vertical="center"/>
    </xf>
    <xf numFmtId="179" fontId="13" fillId="2" borderId="8" xfId="59" applyNumberFormat="1" applyFont="1" applyFill="1" applyBorder="1" applyAlignment="1">
      <alignment horizontal="right" vertical="center" wrapText="1" shrinkToFit="1"/>
    </xf>
    <xf numFmtId="10" fontId="13" fillId="2" borderId="8" xfId="59" applyNumberFormat="1" applyFont="1" applyFill="1" applyBorder="1" applyAlignment="1">
      <alignment horizontal="right" vertical="center" wrapText="1" shrinkToFit="1"/>
    </xf>
    <xf numFmtId="0" fontId="14" fillId="0" borderId="2" xfId="0" applyFont="1" applyFill="1" applyBorder="1" applyAlignment="1">
      <alignment vertical="center" wrapText="1"/>
    </xf>
    <xf numFmtId="179" fontId="15" fillId="2" borderId="8" xfId="59" applyNumberFormat="1" applyFont="1" applyFill="1" applyBorder="1" applyAlignment="1">
      <alignment horizontal="right" vertical="center" wrapText="1" shrinkToFit="1"/>
    </xf>
    <xf numFmtId="10" fontId="15" fillId="2" borderId="8" xfId="59" applyNumberFormat="1" applyFont="1" applyFill="1" applyBorder="1" applyAlignment="1">
      <alignment horizontal="right" vertical="center" wrapText="1" shrinkToFit="1"/>
    </xf>
    <xf numFmtId="49" fontId="15" fillId="4" borderId="8" xfId="59" applyNumberFormat="1" applyFont="1" applyFill="1" applyBorder="1" applyAlignment="1">
      <alignment horizontal="left" vertical="center"/>
    </xf>
    <xf numFmtId="0" fontId="14" fillId="0" borderId="2" xfId="0" applyFont="1" applyFill="1" applyBorder="1" applyAlignment="1">
      <alignment vertical="center"/>
    </xf>
    <xf numFmtId="179" fontId="15" fillId="2" borderId="9" xfId="59" applyNumberFormat="1" applyFont="1" applyFill="1" applyBorder="1" applyAlignment="1">
      <alignment horizontal="right" vertical="center" wrapText="1" shrinkToFit="1"/>
    </xf>
    <xf numFmtId="10" fontId="15" fillId="2" borderId="9" xfId="59" applyNumberFormat="1" applyFont="1" applyFill="1" applyBorder="1" applyAlignment="1">
      <alignment horizontal="right" vertical="center" wrapText="1" shrinkToFit="1"/>
    </xf>
    <xf numFmtId="180" fontId="15" fillId="2" borderId="2" xfId="59" applyNumberFormat="1" applyFont="1" applyFill="1" applyBorder="1" applyAlignment="1">
      <alignment horizontal="right" vertical="center" wrapText="1" shrinkToFit="1"/>
    </xf>
    <xf numFmtId="179" fontId="15" fillId="2" borderId="2" xfId="59" applyNumberFormat="1" applyFont="1" applyFill="1" applyBorder="1" applyAlignment="1">
      <alignment horizontal="right" vertical="center" wrapText="1" shrinkToFit="1"/>
    </xf>
    <xf numFmtId="10" fontId="12" fillId="0" borderId="2" xfId="0" applyNumberFormat="1" applyFont="1" applyFill="1" applyBorder="1" applyAlignment="1">
      <alignment vertical="center"/>
    </xf>
    <xf numFmtId="10" fontId="15" fillId="2" borderId="2" xfId="59" applyNumberFormat="1" applyFont="1" applyFill="1" applyBorder="1" applyAlignment="1">
      <alignment horizontal="right" vertical="center" wrapText="1" shrinkToFit="1"/>
    </xf>
    <xf numFmtId="0" fontId="12" fillId="0" borderId="2" xfId="0" applyFont="1" applyFill="1" applyBorder="1" applyAlignment="1">
      <alignment horizontal="center" vertical="center"/>
    </xf>
    <xf numFmtId="0" fontId="10" fillId="2" borderId="0" xfId="0" applyFont="1" applyFill="1" applyBorder="1" applyAlignment="1">
      <alignment vertical="center"/>
    </xf>
    <xf numFmtId="0" fontId="1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left" vertical="center"/>
    </xf>
    <xf numFmtId="0" fontId="5" fillId="0" borderId="0" xfId="0" applyFont="1" applyFill="1" applyBorder="1" applyAlignment="1"/>
    <xf numFmtId="0" fontId="6" fillId="0" borderId="0" xfId="0" applyFont="1" applyFill="1" applyBorder="1" applyAlignment="1">
      <alignment horizontal="center" vertical="center"/>
    </xf>
    <xf numFmtId="0" fontId="7" fillId="0" borderId="0" xfId="49" applyFont="1" applyFill="1" applyBorder="1" applyAlignment="1">
      <alignment vertical="center"/>
    </xf>
    <xf numFmtId="178" fontId="2" fillId="2" borderId="0" xfId="49" applyNumberFormat="1" applyFont="1" applyFill="1" applyBorder="1" applyAlignment="1">
      <alignment vertical="center"/>
    </xf>
    <xf numFmtId="0" fontId="11" fillId="0" borderId="2" xfId="0" applyFont="1" applyFill="1" applyBorder="1" applyAlignment="1">
      <alignment horizontal="left" vertical="center"/>
    </xf>
    <xf numFmtId="0" fontId="12" fillId="0" borderId="10" xfId="0" applyFont="1" applyFill="1" applyBorder="1" applyAlignment="1">
      <alignment vertical="center"/>
    </xf>
    <xf numFmtId="179" fontId="12" fillId="0" borderId="10" xfId="0" applyNumberFormat="1" applyFont="1" applyFill="1" applyBorder="1" applyAlignment="1">
      <alignment vertical="center"/>
    </xf>
    <xf numFmtId="10" fontId="12" fillId="2" borderId="10" xfId="0" applyNumberFormat="1" applyFont="1" applyFill="1" applyBorder="1" applyAlignment="1">
      <alignment vertical="center"/>
    </xf>
    <xf numFmtId="180" fontId="12" fillId="2" borderId="10" xfId="0" applyNumberFormat="1" applyFont="1" applyFill="1" applyBorder="1" applyAlignment="1">
      <alignment horizontal="right" vertical="center"/>
    </xf>
    <xf numFmtId="0" fontId="14" fillId="0" borderId="10" xfId="0" applyFont="1" applyFill="1" applyBorder="1" applyAlignment="1">
      <alignment vertical="center" wrapText="1"/>
    </xf>
    <xf numFmtId="179" fontId="16" fillId="2" borderId="10" xfId="0" applyNumberFormat="1" applyFont="1" applyFill="1" applyBorder="1" applyAlignment="1">
      <alignment vertical="center"/>
    </xf>
    <xf numFmtId="10" fontId="14" fillId="2" borderId="10" xfId="0" applyNumberFormat="1" applyFont="1" applyFill="1" applyBorder="1" applyAlignment="1">
      <alignment vertical="center"/>
    </xf>
    <xf numFmtId="180" fontId="14" fillId="2" borderId="10" xfId="0" applyNumberFormat="1" applyFont="1" applyFill="1" applyBorder="1" applyAlignment="1">
      <alignment vertical="center"/>
    </xf>
    <xf numFmtId="49" fontId="15" fillId="4" borderId="10" xfId="59" applyNumberFormat="1" applyFont="1" applyFill="1" applyBorder="1" applyAlignment="1">
      <alignment horizontal="left" vertical="center"/>
    </xf>
    <xf numFmtId="43" fontId="2" fillId="0" borderId="10" xfId="0" applyNumberFormat="1" applyFont="1" applyFill="1" applyBorder="1" applyAlignment="1">
      <alignment vertical="center"/>
    </xf>
    <xf numFmtId="49" fontId="15" fillId="4" borderId="10" xfId="59" applyNumberFormat="1" applyFont="1" applyFill="1" applyBorder="1" applyAlignment="1">
      <alignment vertical="center"/>
    </xf>
    <xf numFmtId="0" fontId="14" fillId="0" borderId="10" xfId="0" applyFont="1" applyFill="1" applyBorder="1" applyAlignment="1">
      <alignment vertical="center"/>
    </xf>
    <xf numFmtId="179" fontId="16" fillId="2" borderId="10" xfId="0" applyNumberFormat="1" applyFont="1" applyFill="1" applyBorder="1" applyAlignment="1">
      <alignment horizontal="right" vertical="center"/>
    </xf>
    <xf numFmtId="49" fontId="15" fillId="4" borderId="11" xfId="59" applyNumberFormat="1" applyFont="1" applyFill="1" applyBorder="1" applyAlignment="1">
      <alignment vertical="center"/>
    </xf>
    <xf numFmtId="179" fontId="16" fillId="2" borderId="11" xfId="0" applyNumberFormat="1" applyFont="1" applyFill="1" applyBorder="1" applyAlignment="1">
      <alignment vertical="center"/>
    </xf>
    <xf numFmtId="180" fontId="14" fillId="2" borderId="11" xfId="0" applyNumberFormat="1" applyFont="1" applyFill="1" applyBorder="1" applyAlignment="1">
      <alignment vertical="center"/>
    </xf>
    <xf numFmtId="10" fontId="14" fillId="2" borderId="11" xfId="0" applyNumberFormat="1" applyFont="1" applyFill="1" applyBorder="1" applyAlignment="1">
      <alignment vertical="center"/>
    </xf>
    <xf numFmtId="0" fontId="11" fillId="0" borderId="3" xfId="0" applyFont="1" applyFill="1" applyBorder="1" applyAlignment="1">
      <alignment horizontal="left" vertical="center"/>
    </xf>
    <xf numFmtId="49" fontId="15" fillId="4" borderId="2" xfId="59" applyNumberFormat="1" applyFont="1" applyFill="1" applyBorder="1" applyAlignment="1">
      <alignment vertical="center"/>
    </xf>
    <xf numFmtId="179" fontId="16" fillId="2" borderId="2" xfId="0" applyNumberFormat="1" applyFont="1" applyFill="1" applyBorder="1" applyAlignment="1">
      <alignment vertical="center"/>
    </xf>
    <xf numFmtId="180" fontId="14" fillId="2" borderId="2" xfId="0" applyNumberFormat="1" applyFont="1" applyFill="1" applyBorder="1" applyAlignment="1">
      <alignment vertical="center"/>
    </xf>
    <xf numFmtId="10" fontId="14" fillId="2" borderId="2" xfId="0" applyNumberFormat="1" applyFont="1" applyFill="1" applyBorder="1" applyAlignment="1">
      <alignment vertical="center"/>
    </xf>
    <xf numFmtId="0" fontId="1" fillId="0" borderId="3" xfId="0" applyFont="1" applyFill="1" applyBorder="1" applyAlignment="1">
      <alignment horizontal="left" vertical="center"/>
    </xf>
    <xf numFmtId="179" fontId="14" fillId="0" borderId="2" xfId="0" applyNumberFormat="1" applyFont="1" applyFill="1" applyBorder="1" applyAlignment="1">
      <alignment vertical="center"/>
    </xf>
    <xf numFmtId="10" fontId="12" fillId="2" borderId="2" xfId="0" applyNumberFormat="1" applyFont="1" applyFill="1" applyBorder="1" applyAlignment="1">
      <alignment vertical="center"/>
    </xf>
    <xf numFmtId="180" fontId="12" fillId="2" borderId="2" xfId="0" applyNumberFormat="1" applyFont="1" applyFill="1" applyBorder="1" applyAlignment="1">
      <alignment vertical="center"/>
    </xf>
    <xf numFmtId="0" fontId="1" fillId="0" borderId="2" xfId="0" applyFont="1" applyFill="1" applyBorder="1" applyAlignment="1">
      <alignment horizontal="left" vertical="center"/>
    </xf>
    <xf numFmtId="179" fontId="16" fillId="0" borderId="10" xfId="0" applyNumberFormat="1" applyFont="1" applyFill="1" applyBorder="1" applyAlignment="1">
      <alignment vertical="center" wrapText="1"/>
    </xf>
    <xf numFmtId="179" fontId="15" fillId="4" borderId="2" xfId="59" applyNumberFormat="1" applyFont="1" applyFill="1" applyBorder="1" applyAlignment="1">
      <alignment horizontal="right" vertical="center"/>
    </xf>
    <xf numFmtId="179" fontId="13" fillId="4" borderId="2" xfId="59" applyNumberFormat="1" applyFont="1" applyFill="1" applyBorder="1" applyAlignment="1">
      <alignment horizontal="right" vertical="center"/>
    </xf>
    <xf numFmtId="0" fontId="17" fillId="0" borderId="0" xfId="0" applyFont="1" applyFill="1" applyAlignment="1"/>
    <xf numFmtId="0" fontId="1" fillId="0" borderId="0" xfId="0" applyFont="1" applyFill="1" applyAlignment="1"/>
    <xf numFmtId="0" fontId="2" fillId="0" borderId="0" xfId="0" applyFont="1" applyFill="1" applyAlignment="1"/>
    <xf numFmtId="0" fontId="18" fillId="0" borderId="0" xfId="0" applyFont="1" applyFill="1" applyAlignment="1">
      <alignment horizontal="center" vertical="center"/>
    </xf>
    <xf numFmtId="0" fontId="2" fillId="0" borderId="0" xfId="0" applyFont="1" applyFill="1" applyAlignment="1">
      <alignment horizontal="right" vertical="center"/>
    </xf>
    <xf numFmtId="0" fontId="8" fillId="5" borderId="10" xfId="0" applyFont="1" applyFill="1" applyBorder="1" applyAlignment="1">
      <alignment horizontal="center" vertical="center"/>
    </xf>
    <xf numFmtId="3" fontId="8" fillId="5" borderId="10" xfId="0" applyNumberFormat="1" applyFont="1" applyFill="1" applyBorder="1" applyAlignment="1">
      <alignment horizontal="center" vertical="center"/>
    </xf>
    <xf numFmtId="0" fontId="2" fillId="5" borderId="10" xfId="0" applyFont="1" applyFill="1" applyBorder="1" applyAlignment="1">
      <alignment vertical="center"/>
    </xf>
    <xf numFmtId="3" fontId="2" fillId="6" borderId="10" xfId="0" applyNumberFormat="1" applyFont="1" applyFill="1" applyBorder="1" applyAlignment="1">
      <alignment horizontal="right" vertical="center"/>
    </xf>
    <xf numFmtId="3" fontId="7" fillId="7" borderId="10" xfId="0" applyNumberFormat="1" applyFont="1" applyFill="1" applyBorder="1" applyAlignment="1">
      <alignment horizontal="right" vertical="center"/>
    </xf>
    <xf numFmtId="3" fontId="2" fillId="8" borderId="10" xfId="0" applyNumberFormat="1" applyFont="1" applyFill="1" applyBorder="1" applyAlignment="1">
      <alignment horizontal="right" vertical="center"/>
    </xf>
    <xf numFmtId="0" fontId="2" fillId="9" borderId="10" xfId="0" applyFont="1" applyFill="1" applyBorder="1" applyAlignment="1">
      <alignment vertical="center"/>
    </xf>
    <xf numFmtId="3" fontId="2" fillId="5" borderId="10" xfId="0" applyNumberFormat="1" applyFont="1" applyFill="1" applyBorder="1" applyAlignment="1">
      <alignment horizontal="right" vertical="center"/>
    </xf>
    <xf numFmtId="3" fontId="2" fillId="10" borderId="10" xfId="0" applyNumberFormat="1" applyFont="1" applyFill="1" applyBorder="1" applyAlignment="1">
      <alignment horizontal="right" vertical="center"/>
    </xf>
    <xf numFmtId="3" fontId="2" fillId="10" borderId="11" xfId="0" applyNumberFormat="1" applyFont="1" applyFill="1" applyBorder="1" applyAlignment="1">
      <alignment horizontal="right" vertical="center"/>
    </xf>
    <xf numFmtId="0" fontId="0" fillId="0" borderId="0" xfId="0" applyFont="1" applyAlignment="1">
      <alignment vertical="center"/>
    </xf>
    <xf numFmtId="0" fontId="0" fillId="2" borderId="0" xfId="0" applyFont="1" applyFill="1" applyAlignment="1">
      <alignment vertical="center"/>
    </xf>
    <xf numFmtId="0" fontId="19" fillId="0" borderId="0" xfId="0" applyNumberFormat="1" applyFont="1" applyBorder="1" applyAlignment="1"/>
    <xf numFmtId="0" fontId="20" fillId="0" borderId="0" xfId="0" applyNumberFormat="1" applyFont="1" applyBorder="1" applyAlignment="1"/>
    <xf numFmtId="0" fontId="20" fillId="2" borderId="0" xfId="0" applyNumberFormat="1" applyFont="1" applyFill="1" applyBorder="1" applyAlignment="1"/>
    <xf numFmtId="10" fontId="20" fillId="2" borderId="0" xfId="0" applyNumberFormat="1" applyFont="1" applyFill="1" applyBorder="1" applyAlignment="1"/>
    <xf numFmtId="0" fontId="21" fillId="0" borderId="0" xfId="0" applyNumberFormat="1" applyFont="1" applyBorder="1" applyAlignment="1">
      <alignment horizontal="center" vertical="center"/>
    </xf>
    <xf numFmtId="0" fontId="21" fillId="2" borderId="0" xfId="0" applyNumberFormat="1" applyFont="1" applyFill="1" applyBorder="1" applyAlignment="1">
      <alignment horizontal="center" vertical="center"/>
    </xf>
    <xf numFmtId="10" fontId="21" fillId="2" borderId="0" xfId="0" applyNumberFormat="1" applyFont="1" applyFill="1" applyBorder="1" applyAlignment="1">
      <alignment horizontal="center" vertical="center"/>
    </xf>
    <xf numFmtId="0" fontId="20" fillId="2" borderId="0" xfId="0" applyNumberFormat="1" applyFont="1" applyFill="1" applyBorder="1" applyAlignment="1">
      <alignment vertical="center"/>
    </xf>
    <xf numFmtId="0" fontId="16" fillId="2" borderId="0" xfId="0" applyNumberFormat="1" applyFont="1" applyFill="1" applyBorder="1" applyAlignment="1"/>
    <xf numFmtId="0" fontId="22" fillId="2" borderId="10" xfId="0" applyNumberFormat="1" applyFont="1" applyFill="1" applyBorder="1" applyAlignment="1">
      <alignment horizontal="center" vertical="center"/>
    </xf>
    <xf numFmtId="0" fontId="22" fillId="2" borderId="10" xfId="0" applyNumberFormat="1" applyFont="1" applyFill="1" applyBorder="1" applyAlignment="1">
      <alignment horizontal="center" vertical="center" wrapText="1"/>
    </xf>
    <xf numFmtId="10" fontId="22" fillId="2" borderId="10" xfId="0" applyNumberFormat="1" applyFont="1" applyFill="1" applyBorder="1" applyAlignment="1">
      <alignment horizontal="center" vertical="center" wrapText="1"/>
    </xf>
    <xf numFmtId="0" fontId="22" fillId="2" borderId="11" xfId="0" applyNumberFormat="1" applyFont="1" applyFill="1" applyBorder="1" applyAlignment="1">
      <alignment horizontal="center" vertical="center"/>
    </xf>
    <xf numFmtId="0" fontId="22" fillId="2" borderId="12" xfId="0" applyNumberFormat="1" applyFont="1" applyFill="1" applyBorder="1" applyAlignment="1">
      <alignment horizontal="center" vertical="center"/>
    </xf>
    <xf numFmtId="181" fontId="22" fillId="2" borderId="10" xfId="0" applyNumberFormat="1" applyFont="1" applyFill="1" applyBorder="1" applyAlignment="1">
      <alignment horizontal="center" vertical="center"/>
    </xf>
    <xf numFmtId="10" fontId="22" fillId="2" borderId="10" xfId="0" applyNumberFormat="1" applyFont="1" applyFill="1" applyBorder="1" applyAlignment="1">
      <alignment horizontal="center" vertical="center"/>
    </xf>
    <xf numFmtId="0" fontId="23" fillId="2" borderId="2" xfId="0" applyNumberFormat="1" applyFont="1" applyFill="1" applyBorder="1" applyAlignment="1" applyProtection="1">
      <alignment horizontal="left" vertical="center"/>
    </xf>
    <xf numFmtId="179" fontId="23" fillId="2" borderId="10" xfId="0" applyNumberFormat="1" applyFont="1" applyFill="1" applyBorder="1" applyAlignment="1">
      <alignment horizontal="right" vertical="center"/>
    </xf>
    <xf numFmtId="10" fontId="23" fillId="2" borderId="10" xfId="0" applyNumberFormat="1" applyFont="1" applyFill="1" applyBorder="1" applyAlignment="1">
      <alignment horizontal="right" vertical="center"/>
    </xf>
    <xf numFmtId="0" fontId="24" fillId="0" borderId="2" xfId="0" applyFont="1" applyFill="1" applyBorder="1" applyAlignment="1">
      <alignment horizontal="left" vertical="center"/>
    </xf>
    <xf numFmtId="179" fontId="5" fillId="2" borderId="10" xfId="0" applyNumberFormat="1" applyFont="1" applyFill="1" applyBorder="1" applyAlignment="1">
      <alignment horizontal="right" vertical="center"/>
    </xf>
    <xf numFmtId="10" fontId="5" fillId="2" borderId="10" xfId="0" applyNumberFormat="1" applyFont="1" applyFill="1" applyBorder="1" applyAlignment="1">
      <alignment horizontal="right" vertical="center"/>
    </xf>
    <xf numFmtId="0" fontId="23" fillId="2" borderId="3" xfId="0" applyNumberFormat="1" applyFont="1" applyFill="1" applyBorder="1" applyAlignment="1" applyProtection="1">
      <alignment horizontal="left" vertical="center"/>
    </xf>
    <xf numFmtId="179" fontId="23" fillId="2" borderId="11" xfId="0" applyNumberFormat="1" applyFont="1" applyFill="1" applyBorder="1" applyAlignment="1">
      <alignment horizontal="right" vertical="center"/>
    </xf>
    <xf numFmtId="10" fontId="23" fillId="2" borderId="11" xfId="0" applyNumberFormat="1" applyFont="1" applyFill="1" applyBorder="1" applyAlignment="1">
      <alignment horizontal="right" vertical="center"/>
    </xf>
    <xf numFmtId="10" fontId="23" fillId="2" borderId="2" xfId="0" applyNumberFormat="1" applyFont="1" applyFill="1" applyBorder="1" applyAlignment="1">
      <alignment horizontal="right" vertical="center"/>
    </xf>
    <xf numFmtId="179" fontId="23" fillId="2" borderId="2" xfId="0" applyNumberFormat="1" applyFont="1" applyFill="1" applyBorder="1" applyAlignment="1">
      <alignment horizontal="right" vertical="center"/>
    </xf>
    <xf numFmtId="0" fontId="23" fillId="2" borderId="2" xfId="0" applyNumberFormat="1" applyFont="1" applyFill="1" applyBorder="1" applyAlignment="1" applyProtection="1">
      <alignment horizontal="center" vertical="center"/>
    </xf>
    <xf numFmtId="0" fontId="25" fillId="0" borderId="0" xfId="0" applyFont="1" applyAlignment="1">
      <alignment vertical="center"/>
    </xf>
    <xf numFmtId="0" fontId="25" fillId="2" borderId="0" xfId="0" applyFont="1" applyFill="1" applyAlignment="1">
      <alignment vertical="center"/>
    </xf>
    <xf numFmtId="0" fontId="0" fillId="2" borderId="0" xfId="0" applyFont="1" applyFill="1" applyAlignment="1">
      <alignment horizontal="right" vertical="center"/>
    </xf>
    <xf numFmtId="10" fontId="0" fillId="0" borderId="0" xfId="0" applyNumberFormat="1" applyFont="1" applyAlignment="1">
      <alignment vertical="center"/>
    </xf>
    <xf numFmtId="0" fontId="20" fillId="2" borderId="0" xfId="0" applyNumberFormat="1" applyFont="1" applyFill="1" applyBorder="1" applyAlignment="1">
      <alignment horizontal="right"/>
    </xf>
    <xf numFmtId="10" fontId="20" fillId="0" borderId="0" xfId="0" applyNumberFormat="1" applyFont="1" applyBorder="1" applyAlignment="1"/>
    <xf numFmtId="0" fontId="21" fillId="2" borderId="0" xfId="0" applyNumberFormat="1" applyFont="1" applyFill="1" applyBorder="1" applyAlignment="1">
      <alignment horizontal="right" vertical="center"/>
    </xf>
    <xf numFmtId="10" fontId="21" fillId="0" borderId="0" xfId="0" applyNumberFormat="1" applyFont="1" applyBorder="1" applyAlignment="1">
      <alignment horizontal="center" vertical="center"/>
    </xf>
    <xf numFmtId="0" fontId="26" fillId="0" borderId="0" xfId="0" applyNumberFormat="1" applyFont="1" applyBorder="1" applyAlignment="1">
      <alignment vertical="center"/>
    </xf>
    <xf numFmtId="0" fontId="22" fillId="0" borderId="0" xfId="0" applyNumberFormat="1" applyFont="1" applyBorder="1" applyAlignment="1"/>
    <xf numFmtId="0" fontId="22" fillId="2" borderId="0" xfId="0" applyNumberFormat="1" applyFont="1" applyFill="1" applyBorder="1" applyAlignment="1">
      <alignment vertical="center"/>
    </xf>
    <xf numFmtId="0" fontId="22" fillId="2" borderId="0" xfId="0" applyNumberFormat="1" applyFont="1" applyFill="1" applyBorder="1" applyAlignment="1">
      <alignment horizontal="right" vertical="center"/>
    </xf>
    <xf numFmtId="0" fontId="22" fillId="2" borderId="0" xfId="0" applyNumberFormat="1" applyFont="1" applyFill="1" applyBorder="1" applyAlignment="1"/>
    <xf numFmtId="0" fontId="27" fillId="0" borderId="0" xfId="0" applyNumberFormat="1" applyFont="1" applyBorder="1" applyAlignment="1">
      <alignment vertical="center"/>
    </xf>
    <xf numFmtId="0" fontId="22" fillId="2" borderId="2" xfId="0" applyNumberFormat="1" applyFont="1" applyFill="1" applyBorder="1" applyAlignment="1">
      <alignment horizontal="center" vertical="center"/>
    </xf>
    <xf numFmtId="0" fontId="22"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right" vertical="center" wrapText="1"/>
    </xf>
    <xf numFmtId="10" fontId="22" fillId="2" borderId="2" xfId="0" applyNumberFormat="1" applyFont="1" applyFill="1" applyBorder="1" applyAlignment="1">
      <alignment horizontal="center" vertical="center" wrapText="1"/>
    </xf>
    <xf numFmtId="181" fontId="22" fillId="2" borderId="2" xfId="0" applyNumberFormat="1" applyFont="1" applyFill="1" applyBorder="1" applyAlignment="1">
      <alignment horizontal="center" vertical="center"/>
    </xf>
    <xf numFmtId="10" fontId="22" fillId="2" borderId="2" xfId="0" applyNumberFormat="1" applyFont="1" applyFill="1" applyBorder="1" applyAlignment="1">
      <alignment horizontal="center" vertical="center"/>
    </xf>
    <xf numFmtId="179" fontId="28" fillId="0" borderId="2" xfId="0" applyNumberFormat="1" applyFont="1" applyFill="1" applyBorder="1" applyAlignment="1">
      <alignment vertical="center" wrapText="1"/>
    </xf>
    <xf numFmtId="10" fontId="22" fillId="0" borderId="2" xfId="0" applyNumberFormat="1" applyFont="1" applyBorder="1" applyAlignment="1">
      <alignment horizontal="center" vertical="center"/>
    </xf>
    <xf numFmtId="0" fontId="20" fillId="0" borderId="0" xfId="0" applyNumberFormat="1" applyFont="1" applyAlignment="1"/>
    <xf numFmtId="180" fontId="23" fillId="2" borderId="2" xfId="0" applyNumberFormat="1" applyFont="1" applyFill="1" applyBorder="1" applyAlignment="1" applyProtection="1">
      <alignment horizontal="right" vertical="center" wrapText="1"/>
    </xf>
    <xf numFmtId="0" fontId="14" fillId="2" borderId="2" xfId="0" applyFont="1" applyFill="1" applyBorder="1" applyAlignment="1">
      <alignment vertical="center"/>
    </xf>
    <xf numFmtId="180" fontId="27" fillId="2" borderId="2" xfId="0" applyNumberFormat="1" applyFont="1" applyFill="1" applyBorder="1" applyAlignment="1">
      <alignment horizontal="right" vertical="center" wrapText="1"/>
    </xf>
    <xf numFmtId="0" fontId="27" fillId="0" borderId="2" xfId="0" applyNumberFormat="1" applyFont="1" applyBorder="1" applyAlignment="1">
      <alignment horizontal="left" wrapText="1"/>
    </xf>
    <xf numFmtId="180" fontId="23" fillId="2" borderId="2" xfId="0" applyNumberFormat="1" applyFont="1" applyFill="1" applyBorder="1" applyAlignment="1">
      <alignment horizontal="right" vertical="center" wrapText="1"/>
    </xf>
    <xf numFmtId="180" fontId="27" fillId="2" borderId="2" xfId="0" applyNumberFormat="1" applyFont="1" applyFill="1" applyBorder="1" applyAlignment="1">
      <alignment horizontal="right" vertical="center" wrapText="1" shrinkToFit="1"/>
    </xf>
    <xf numFmtId="180" fontId="28" fillId="2" borderId="2" xfId="0" applyNumberFormat="1" applyFont="1" applyFill="1" applyBorder="1" applyAlignment="1">
      <alignment vertical="center"/>
    </xf>
    <xf numFmtId="180" fontId="15" fillId="2" borderId="2" xfId="0" applyNumberFormat="1" applyFont="1" applyFill="1" applyBorder="1" applyAlignment="1">
      <alignment horizontal="right" vertical="center"/>
    </xf>
    <xf numFmtId="180" fontId="29" fillId="2" borderId="2" xfId="0" applyNumberFormat="1" applyFont="1" applyFill="1" applyBorder="1" applyAlignment="1">
      <alignment horizontal="right" vertical="center" wrapText="1" shrinkToFit="1"/>
    </xf>
    <xf numFmtId="180" fontId="29" fillId="0" borderId="2" xfId="0" applyNumberFormat="1" applyFont="1" applyBorder="1" applyAlignment="1">
      <alignment horizontal="right" vertical="top" shrinkToFit="1"/>
    </xf>
    <xf numFmtId="10" fontId="29" fillId="2" borderId="2" xfId="0" applyNumberFormat="1" applyFont="1" applyFill="1" applyBorder="1" applyAlignment="1">
      <alignment horizontal="right" vertical="center" wrapText="1" shrinkToFit="1"/>
    </xf>
    <xf numFmtId="180" fontId="13" fillId="2" borderId="2" xfId="0" applyNumberFormat="1" applyFont="1" applyFill="1" applyBorder="1" applyAlignment="1">
      <alignment horizontal="right" vertical="center"/>
    </xf>
    <xf numFmtId="3" fontId="2" fillId="7" borderId="10" xfId="0" applyNumberFormat="1" applyFont="1" applyFill="1" applyBorder="1" applyAlignment="1">
      <alignment horizontal="right" vertical="center"/>
    </xf>
    <xf numFmtId="3" fontId="2" fillId="5" borderId="11" xfId="0" applyNumberFormat="1" applyFont="1" applyFill="1" applyBorder="1" applyAlignment="1">
      <alignment horizontal="right" vertical="center"/>
    </xf>
    <xf numFmtId="3" fontId="2" fillId="10" borderId="13" xfId="0" applyNumberFormat="1" applyFont="1" applyFill="1" applyBorder="1" applyAlignment="1">
      <alignment horizontal="right" vertical="center"/>
    </xf>
    <xf numFmtId="3" fontId="2" fillId="10" borderId="12" xfId="0" applyNumberFormat="1" applyFont="1" applyFill="1" applyBorder="1" applyAlignment="1">
      <alignment horizontal="right" vertical="center"/>
    </xf>
    <xf numFmtId="0" fontId="18" fillId="11" borderId="0" xfId="0" applyFont="1" applyFill="1" applyAlignment="1">
      <alignment horizontal="center" vertical="center"/>
    </xf>
    <xf numFmtId="3" fontId="2" fillId="5" borderId="10" xfId="0" applyNumberFormat="1" applyFont="1" applyFill="1" applyBorder="1" applyAlignment="1">
      <alignment horizontal="right"/>
    </xf>
    <xf numFmtId="3" fontId="2" fillId="6" borderId="11" xfId="0" applyNumberFormat="1" applyFont="1" applyFill="1" applyBorder="1" applyAlignment="1">
      <alignment horizontal="right" vertical="center"/>
    </xf>
    <xf numFmtId="3" fontId="2" fillId="5" borderId="10" xfId="0" applyNumberFormat="1" applyFont="1" applyFill="1" applyBorder="1" applyAlignment="1">
      <alignment vertical="center"/>
    </xf>
    <xf numFmtId="0" fontId="2" fillId="9" borderId="13" xfId="0" applyFont="1" applyFill="1" applyBorder="1" applyAlignment="1">
      <alignment vertical="center"/>
    </xf>
    <xf numFmtId="0" fontId="2" fillId="9" borderId="14" xfId="0" applyFont="1" applyFill="1" applyBorder="1" applyAlignment="1">
      <alignment vertical="center"/>
    </xf>
    <xf numFmtId="3" fontId="2" fillId="6" borderId="12" xfId="0" applyNumberFormat="1" applyFont="1" applyFill="1" applyBorder="1" applyAlignment="1">
      <alignment horizontal="right" vertical="center"/>
    </xf>
    <xf numFmtId="0" fontId="0" fillId="0" borderId="0" xfId="0" applyFill="1" applyAlignment="1">
      <alignment vertical="center"/>
    </xf>
    <xf numFmtId="0" fontId="0" fillId="2" borderId="0" xfId="0" applyFill="1" applyAlignment="1">
      <alignment vertical="center"/>
    </xf>
    <xf numFmtId="49" fontId="0" fillId="0" borderId="0" xfId="0" applyNumberFormat="1" applyFill="1" applyAlignment="1">
      <alignment vertical="center"/>
    </xf>
    <xf numFmtId="179" fontId="0" fillId="0" borderId="0" xfId="0" applyNumberFormat="1" applyFill="1" applyAlignment="1">
      <alignment vertical="center"/>
    </xf>
    <xf numFmtId="49" fontId="1" fillId="0" borderId="0" xfId="53" applyNumberFormat="1" applyFont="1" applyFill="1" applyBorder="1" applyAlignment="1">
      <alignment horizontal="left" vertical="center"/>
    </xf>
    <xf numFmtId="0" fontId="2" fillId="0" borderId="0" xfId="53" applyFont="1" applyFill="1" applyBorder="1" applyAlignment="1">
      <alignment vertical="center" wrapText="1"/>
    </xf>
    <xf numFmtId="179" fontId="30" fillId="0" borderId="0" xfId="53" applyNumberFormat="1" applyFont="1" applyFill="1" applyBorder="1" applyAlignment="1">
      <alignment vertical="center"/>
    </xf>
    <xf numFmtId="10" fontId="30" fillId="0" borderId="0" xfId="53" applyNumberFormat="1" applyFont="1" applyFill="1" applyBorder="1" applyAlignment="1">
      <alignment vertical="center"/>
    </xf>
    <xf numFmtId="0" fontId="30" fillId="0" borderId="0" xfId="53" applyFont="1" applyFill="1" applyBorder="1" applyAlignment="1">
      <alignment vertical="center"/>
    </xf>
    <xf numFmtId="179" fontId="6" fillId="0" borderId="0" xfId="0" applyNumberFormat="1" applyFont="1" applyFill="1" applyBorder="1" applyAlignment="1">
      <alignment horizontal="center" vertical="center"/>
    </xf>
    <xf numFmtId="10" fontId="6" fillId="0" borderId="0" xfId="0" applyNumberFormat="1" applyFont="1" applyFill="1" applyBorder="1" applyAlignment="1">
      <alignment horizontal="center" vertical="center"/>
    </xf>
    <xf numFmtId="0" fontId="1" fillId="0" borderId="0" xfId="53" applyFont="1" applyFill="1" applyBorder="1" applyAlignment="1">
      <alignment vertical="center" wrapText="1"/>
    </xf>
    <xf numFmtId="182" fontId="2" fillId="0" borderId="0" xfId="0" applyNumberFormat="1" applyFont="1" applyFill="1" applyAlignment="1">
      <alignment horizontal="right" vertical="center"/>
    </xf>
    <xf numFmtId="49" fontId="1" fillId="0" borderId="2" xfId="53" applyNumberFormat="1" applyFont="1" applyFill="1" applyBorder="1" applyAlignment="1">
      <alignment horizontal="center" vertical="center"/>
    </xf>
    <xf numFmtId="0" fontId="11" fillId="0" borderId="2" xfId="53" applyFont="1" applyFill="1" applyBorder="1" applyAlignment="1">
      <alignment horizontal="center" vertical="center" wrapText="1"/>
    </xf>
    <xf numFmtId="179" fontId="11" fillId="0" borderId="2" xfId="53" applyNumberFormat="1" applyFont="1" applyFill="1" applyBorder="1" applyAlignment="1">
      <alignment horizontal="center" vertical="center" wrapText="1"/>
    </xf>
    <xf numFmtId="179" fontId="11" fillId="0" borderId="5" xfId="53" applyNumberFormat="1" applyFont="1" applyFill="1" applyBorder="1" applyAlignment="1">
      <alignment horizontal="center" vertical="center"/>
    </xf>
    <xf numFmtId="179" fontId="11" fillId="0" borderId="15" xfId="53" applyNumberFormat="1" applyFont="1" applyFill="1" applyBorder="1" applyAlignment="1">
      <alignment horizontal="center" vertical="center"/>
    </xf>
    <xf numFmtId="10" fontId="11" fillId="0" borderId="15" xfId="53" applyNumberFormat="1" applyFont="1" applyFill="1" applyBorder="1" applyAlignment="1">
      <alignment horizontal="center" vertical="center"/>
    </xf>
    <xf numFmtId="0" fontId="11" fillId="0" borderId="15" xfId="53" applyFont="1" applyFill="1" applyBorder="1" applyAlignment="1">
      <alignment horizontal="center" vertical="center"/>
    </xf>
    <xf numFmtId="10" fontId="11" fillId="0" borderId="6" xfId="53" applyNumberFormat="1" applyFont="1" applyFill="1" applyBorder="1" applyAlignment="1">
      <alignment horizontal="center" vertical="center"/>
    </xf>
    <xf numFmtId="179" fontId="11" fillId="0" borderId="5" xfId="53" applyNumberFormat="1" applyFont="1" applyFill="1" applyBorder="1" applyAlignment="1">
      <alignment horizontal="center" vertical="center" wrapText="1"/>
    </xf>
    <xf numFmtId="179" fontId="11" fillId="0" borderId="2" xfId="53" applyNumberFormat="1" applyFont="1" applyFill="1" applyBorder="1" applyAlignment="1">
      <alignment horizontal="center" vertical="center"/>
    </xf>
    <xf numFmtId="10" fontId="11" fillId="0" borderId="2" xfId="53" applyNumberFormat="1" applyFont="1" applyFill="1" applyBorder="1" applyAlignment="1">
      <alignment horizontal="center" vertical="center" wrapText="1"/>
    </xf>
    <xf numFmtId="0" fontId="11" fillId="0" borderId="2" xfId="53" applyFont="1" applyFill="1" applyBorder="1" applyAlignment="1">
      <alignment horizontal="center" vertical="center"/>
    </xf>
    <xf numFmtId="10" fontId="11" fillId="0" borderId="2" xfId="53" applyNumberFormat="1" applyFont="1" applyFill="1" applyBorder="1" applyAlignment="1">
      <alignment horizontal="center" vertical="center"/>
    </xf>
    <xf numFmtId="49" fontId="29" fillId="12" borderId="5" xfId="0" applyNumberFormat="1" applyFont="1" applyFill="1" applyBorder="1" applyAlignment="1">
      <alignment horizontal="left" vertical="center"/>
    </xf>
    <xf numFmtId="0" fontId="29" fillId="12" borderId="2" xfId="0" applyNumberFormat="1" applyFont="1" applyFill="1" applyBorder="1" applyAlignment="1">
      <alignment horizontal="left" vertical="center"/>
    </xf>
    <xf numFmtId="179" fontId="29" fillId="12" borderId="2" xfId="0" applyNumberFormat="1" applyFont="1" applyFill="1" applyBorder="1" applyAlignment="1">
      <alignment horizontal="right" vertical="center"/>
    </xf>
    <xf numFmtId="10" fontId="29" fillId="12" borderId="2" xfId="0" applyNumberFormat="1" applyFont="1" applyFill="1" applyBorder="1" applyAlignment="1">
      <alignment horizontal="right" vertical="center"/>
    </xf>
    <xf numFmtId="49" fontId="16" fillId="13" borderId="5" xfId="0" applyNumberFormat="1" applyFont="1" applyFill="1" applyBorder="1" applyAlignment="1">
      <alignment horizontal="left" vertical="center"/>
    </xf>
    <xf numFmtId="0" fontId="16" fillId="13" borderId="2" xfId="0" applyNumberFormat="1" applyFont="1" applyFill="1" applyBorder="1" applyAlignment="1">
      <alignment vertical="center"/>
    </xf>
    <xf numFmtId="179" fontId="16" fillId="13" borderId="2" xfId="0" applyNumberFormat="1" applyFont="1" applyFill="1" applyBorder="1" applyAlignment="1">
      <alignment vertical="center"/>
    </xf>
    <xf numFmtId="10" fontId="27" fillId="13" borderId="2" xfId="0" applyNumberFormat="1" applyFont="1" applyFill="1" applyBorder="1" applyAlignment="1">
      <alignment horizontal="right" vertical="center"/>
    </xf>
    <xf numFmtId="177" fontId="16" fillId="13" borderId="2" xfId="0" applyNumberFormat="1" applyFont="1" applyFill="1" applyBorder="1" applyAlignment="1">
      <alignment vertical="center"/>
    </xf>
    <xf numFmtId="49" fontId="16" fillId="14" borderId="5" xfId="0" applyNumberFormat="1" applyFont="1" applyFill="1" applyBorder="1" applyAlignment="1">
      <alignment horizontal="left" vertical="center"/>
    </xf>
    <xf numFmtId="0" fontId="16" fillId="14" borderId="2" xfId="0" applyNumberFormat="1" applyFont="1" applyFill="1" applyBorder="1" applyAlignment="1">
      <alignment vertical="center"/>
    </xf>
    <xf numFmtId="179" fontId="16" fillId="14" borderId="2" xfId="0" applyNumberFormat="1" applyFont="1" applyFill="1" applyBorder="1" applyAlignment="1">
      <alignment vertical="center"/>
    </xf>
    <xf numFmtId="179" fontId="16" fillId="14" borderId="2" xfId="0" applyNumberFormat="1" applyFont="1" applyFill="1" applyBorder="1" applyAlignment="1">
      <alignment horizontal="right" vertical="center" wrapText="1"/>
    </xf>
    <xf numFmtId="10" fontId="27" fillId="14" borderId="2" xfId="0" applyNumberFormat="1" applyFont="1" applyFill="1" applyBorder="1" applyAlignment="1">
      <alignment horizontal="right" vertical="center"/>
    </xf>
    <xf numFmtId="4" fontId="16" fillId="14" borderId="2" xfId="0" applyNumberFormat="1" applyFont="1" applyFill="1" applyBorder="1" applyAlignment="1">
      <alignment horizontal="right" vertical="center" wrapText="1"/>
    </xf>
    <xf numFmtId="49" fontId="16" fillId="0" borderId="5" xfId="0" applyNumberFormat="1" applyFont="1" applyFill="1" applyBorder="1" applyAlignment="1">
      <alignment horizontal="left" vertical="center"/>
    </xf>
    <xf numFmtId="0" fontId="16" fillId="0" borderId="2" xfId="0" applyNumberFormat="1" applyFont="1" applyFill="1" applyBorder="1" applyAlignment="1">
      <alignment vertical="center"/>
    </xf>
    <xf numFmtId="179" fontId="16" fillId="0" borderId="2" xfId="0" applyNumberFormat="1" applyFont="1" applyFill="1" applyBorder="1" applyAlignment="1">
      <alignment vertical="center"/>
    </xf>
    <xf numFmtId="179" fontId="16" fillId="0" borderId="2" xfId="0" applyNumberFormat="1" applyFont="1" applyFill="1" applyBorder="1" applyAlignment="1">
      <alignment horizontal="right" vertical="center" wrapText="1"/>
    </xf>
    <xf numFmtId="10" fontId="27" fillId="0" borderId="2" xfId="0" applyNumberFormat="1" applyFont="1" applyFill="1" applyBorder="1" applyAlignment="1">
      <alignment horizontal="right" vertical="center"/>
    </xf>
    <xf numFmtId="179" fontId="16" fillId="0" borderId="2" xfId="0" applyNumberFormat="1" applyFont="1" applyFill="1" applyBorder="1" applyAlignment="1">
      <alignment vertical="center" wrapText="1"/>
    </xf>
    <xf numFmtId="49" fontId="16" fillId="0" borderId="16" xfId="0" applyNumberFormat="1" applyFont="1" applyFill="1" applyBorder="1" applyAlignment="1">
      <alignment horizontal="left" vertical="center"/>
    </xf>
    <xf numFmtId="49" fontId="16" fillId="0" borderId="13" xfId="0" applyNumberFormat="1" applyFont="1" applyFill="1" applyBorder="1" applyAlignment="1">
      <alignment horizontal="left" vertical="center"/>
    </xf>
    <xf numFmtId="49" fontId="16" fillId="13" borderId="13" xfId="0" applyNumberFormat="1" applyFont="1" applyFill="1" applyBorder="1" applyAlignment="1">
      <alignment horizontal="left" vertical="center"/>
    </xf>
    <xf numFmtId="179" fontId="16" fillId="13" borderId="2" xfId="0" applyNumberFormat="1" applyFont="1" applyFill="1" applyBorder="1" applyAlignment="1">
      <alignment horizontal="right" vertical="center" wrapText="1"/>
    </xf>
    <xf numFmtId="4" fontId="16" fillId="13" borderId="2" xfId="0" applyNumberFormat="1" applyFont="1" applyFill="1" applyBorder="1" applyAlignment="1">
      <alignment horizontal="right" vertical="center" wrapText="1"/>
    </xf>
    <xf numFmtId="49" fontId="16" fillId="14" borderId="13" xfId="0" applyNumberFormat="1" applyFont="1" applyFill="1" applyBorder="1" applyAlignment="1">
      <alignment horizontal="left" vertical="center"/>
    </xf>
    <xf numFmtId="49" fontId="16" fillId="0" borderId="10" xfId="0" applyNumberFormat="1" applyFont="1" applyFill="1" applyBorder="1" applyAlignment="1">
      <alignment horizontal="left" vertical="center"/>
    </xf>
    <xf numFmtId="0" fontId="16" fillId="0" borderId="12" xfId="0" applyNumberFormat="1" applyFont="1" applyFill="1" applyBorder="1" applyAlignment="1">
      <alignment vertical="center"/>
    </xf>
    <xf numFmtId="0" fontId="16" fillId="0" borderId="10" xfId="0" applyNumberFormat="1" applyFont="1" applyFill="1" applyBorder="1" applyAlignment="1">
      <alignment vertical="center"/>
    </xf>
    <xf numFmtId="49" fontId="16" fillId="14" borderId="10" xfId="0" applyNumberFormat="1" applyFont="1" applyFill="1" applyBorder="1" applyAlignment="1">
      <alignment horizontal="left" vertical="center"/>
    </xf>
    <xf numFmtId="0" fontId="16" fillId="14" borderId="10" xfId="0" applyNumberFormat="1" applyFont="1" applyFill="1" applyBorder="1" applyAlignment="1">
      <alignment vertical="center"/>
    </xf>
    <xf numFmtId="179" fontId="16" fillId="14" borderId="13" xfId="0" applyNumberFormat="1" applyFont="1" applyFill="1" applyBorder="1" applyAlignment="1">
      <alignment vertical="center" wrapText="1"/>
    </xf>
    <xf numFmtId="179" fontId="16" fillId="0" borderId="13" xfId="0" applyNumberFormat="1" applyFont="1" applyFill="1" applyBorder="1" applyAlignment="1">
      <alignment vertical="center" wrapText="1"/>
    </xf>
    <xf numFmtId="49" fontId="16" fillId="13" borderId="10" xfId="0" applyNumberFormat="1" applyFont="1" applyFill="1" applyBorder="1" applyAlignment="1">
      <alignment horizontal="left" vertical="center"/>
    </xf>
    <xf numFmtId="0" fontId="16" fillId="13" borderId="10" xfId="0" applyNumberFormat="1" applyFont="1" applyFill="1" applyBorder="1" applyAlignment="1">
      <alignment vertical="center"/>
    </xf>
    <xf numFmtId="4" fontId="16" fillId="13" borderId="13" xfId="0" applyNumberFormat="1" applyFont="1" applyFill="1" applyBorder="1" applyAlignment="1">
      <alignment horizontal="right" vertical="center" wrapText="1"/>
    </xf>
    <xf numFmtId="179" fontId="16" fillId="0" borderId="13" xfId="0" applyNumberFormat="1" applyFont="1" applyFill="1" applyBorder="1" applyAlignment="1">
      <alignment vertical="center"/>
    </xf>
    <xf numFmtId="179" fontId="16" fillId="14" borderId="13" xfId="0" applyNumberFormat="1" applyFont="1" applyFill="1" applyBorder="1" applyAlignment="1">
      <alignment vertical="center"/>
    </xf>
    <xf numFmtId="179" fontId="16" fillId="13" borderId="13" xfId="0" applyNumberFormat="1" applyFont="1" applyFill="1" applyBorder="1" applyAlignment="1">
      <alignment vertical="center"/>
    </xf>
    <xf numFmtId="180" fontId="16" fillId="13" borderId="13" xfId="0" applyNumberFormat="1" applyFont="1" applyFill="1" applyBorder="1" applyAlignment="1">
      <alignment vertical="center"/>
    </xf>
    <xf numFmtId="179" fontId="16" fillId="13" borderId="13" xfId="0" applyNumberFormat="1" applyFont="1" applyFill="1" applyBorder="1" applyAlignment="1">
      <alignment horizontal="right" vertical="center" wrapText="1"/>
    </xf>
    <xf numFmtId="179" fontId="16" fillId="14" borderId="13" xfId="0" applyNumberFormat="1" applyFont="1" applyFill="1" applyBorder="1" applyAlignment="1">
      <alignment horizontal="right" vertical="center" wrapText="1"/>
    </xf>
    <xf numFmtId="179" fontId="16" fillId="0" borderId="13" xfId="0" applyNumberFormat="1" applyFont="1" applyFill="1" applyBorder="1" applyAlignment="1">
      <alignment horizontal="right" vertical="center" wrapText="1"/>
    </xf>
    <xf numFmtId="179" fontId="16" fillId="0" borderId="13" xfId="0" applyNumberFormat="1" applyFont="1" applyFill="1" applyBorder="1" applyAlignment="1">
      <alignment horizontal="right" vertical="center"/>
    </xf>
    <xf numFmtId="49" fontId="16" fillId="13" borderId="10" xfId="0" applyNumberFormat="1" applyFont="1" applyFill="1" applyBorder="1" applyAlignment="1" applyProtection="1">
      <alignment horizontal="left" vertical="center"/>
    </xf>
    <xf numFmtId="0" fontId="16" fillId="13" borderId="10" xfId="0" applyFont="1" applyFill="1" applyBorder="1" applyAlignment="1" applyProtection="1">
      <alignment vertical="center" wrapText="1"/>
    </xf>
    <xf numFmtId="179" fontId="16" fillId="13" borderId="13" xfId="0" applyNumberFormat="1" applyFont="1" applyFill="1" applyBorder="1" applyAlignment="1">
      <alignment horizontal="right" vertical="center"/>
    </xf>
    <xf numFmtId="49" fontId="16" fillId="14" borderId="10" xfId="0" applyNumberFormat="1" applyFont="1" applyFill="1" applyBorder="1" applyAlignment="1" applyProtection="1">
      <alignment horizontal="left" vertical="center"/>
    </xf>
    <xf numFmtId="0" fontId="16" fillId="14" borderId="10" xfId="0" applyFont="1" applyFill="1" applyBorder="1" applyAlignment="1" applyProtection="1">
      <alignment vertical="center" wrapText="1"/>
    </xf>
    <xf numFmtId="179" fontId="16" fillId="14" borderId="13" xfId="0" applyNumberFormat="1" applyFont="1" applyFill="1" applyBorder="1" applyAlignment="1">
      <alignment horizontal="right" vertical="center"/>
    </xf>
    <xf numFmtId="49" fontId="16" fillId="0" borderId="10" xfId="0" applyNumberFormat="1" applyFont="1" applyFill="1" applyBorder="1" applyAlignment="1" applyProtection="1">
      <alignment horizontal="left" vertical="center"/>
    </xf>
    <xf numFmtId="0" fontId="16" fillId="0" borderId="10" xfId="0" applyFont="1" applyFill="1" applyBorder="1" applyAlignment="1" applyProtection="1">
      <alignment vertical="center" wrapText="1"/>
    </xf>
    <xf numFmtId="49" fontId="16" fillId="14" borderId="11" xfId="0" applyNumberFormat="1" applyFont="1" applyFill="1" applyBorder="1" applyAlignment="1">
      <alignment horizontal="left" vertical="center"/>
    </xf>
    <xf numFmtId="0" fontId="16" fillId="14" borderId="11" xfId="0" applyNumberFormat="1" applyFont="1" applyFill="1" applyBorder="1" applyAlignment="1">
      <alignment vertical="center"/>
    </xf>
    <xf numFmtId="49" fontId="28" fillId="14" borderId="10" xfId="0" applyNumberFormat="1" applyFont="1" applyFill="1" applyBorder="1" applyAlignment="1">
      <alignment horizontal="left" vertical="center"/>
    </xf>
    <xf numFmtId="0" fontId="28" fillId="14" borderId="10" xfId="0" applyNumberFormat="1" applyFont="1" applyFill="1" applyBorder="1" applyAlignment="1">
      <alignment vertical="center"/>
    </xf>
    <xf numFmtId="179" fontId="28" fillId="14" borderId="13" xfId="0" applyNumberFormat="1" applyFont="1" applyFill="1" applyBorder="1" applyAlignment="1">
      <alignment vertical="center"/>
    </xf>
    <xf numFmtId="179" fontId="28" fillId="14" borderId="2" xfId="0" applyNumberFormat="1" applyFont="1" applyFill="1" applyBorder="1" applyAlignment="1">
      <alignment horizontal="right" vertical="center" wrapText="1"/>
    </xf>
    <xf numFmtId="179" fontId="28" fillId="14" borderId="2" xfId="0" applyNumberFormat="1" applyFont="1" applyFill="1" applyBorder="1" applyAlignment="1">
      <alignment vertical="center"/>
    </xf>
    <xf numFmtId="10" fontId="29" fillId="14" borderId="2" xfId="0" applyNumberFormat="1" applyFont="1" applyFill="1" applyBorder="1" applyAlignment="1">
      <alignment horizontal="right" vertical="center"/>
    </xf>
    <xf numFmtId="4" fontId="28" fillId="14" borderId="2" xfId="0" applyNumberFormat="1" applyFont="1" applyFill="1" applyBorder="1" applyAlignment="1">
      <alignment horizontal="right" vertical="center" wrapText="1"/>
    </xf>
    <xf numFmtId="179" fontId="28" fillId="14" borderId="13" xfId="0" applyNumberFormat="1" applyFont="1" applyFill="1" applyBorder="1" applyAlignment="1">
      <alignment vertical="center" wrapText="1"/>
    </xf>
    <xf numFmtId="49" fontId="28" fillId="13" borderId="10" xfId="0" applyNumberFormat="1" applyFont="1" applyFill="1" applyBorder="1" applyAlignment="1">
      <alignment horizontal="left" vertical="center"/>
    </xf>
    <xf numFmtId="0" fontId="28" fillId="13" borderId="10" xfId="0" applyNumberFormat="1" applyFont="1" applyFill="1" applyBorder="1" applyAlignment="1">
      <alignment vertical="center"/>
    </xf>
    <xf numFmtId="179" fontId="28" fillId="13" borderId="13" xfId="0" applyNumberFormat="1" applyFont="1" applyFill="1" applyBorder="1" applyAlignment="1">
      <alignment vertical="center"/>
    </xf>
    <xf numFmtId="10" fontId="29" fillId="13" borderId="2" xfId="0" applyNumberFormat="1" applyFont="1" applyFill="1" applyBorder="1" applyAlignment="1">
      <alignment horizontal="right" vertical="center"/>
    </xf>
    <xf numFmtId="180" fontId="28" fillId="13" borderId="13" xfId="0" applyNumberFormat="1" applyFont="1" applyFill="1" applyBorder="1" applyAlignment="1">
      <alignment vertical="center"/>
    </xf>
    <xf numFmtId="49" fontId="16" fillId="0" borderId="11" xfId="0" applyNumberFormat="1" applyFont="1" applyFill="1" applyBorder="1" applyAlignment="1">
      <alignment horizontal="left" vertical="center"/>
    </xf>
    <xf numFmtId="0" fontId="16" fillId="0" borderId="11" xfId="0" applyNumberFormat="1" applyFont="1" applyFill="1" applyBorder="1" applyAlignment="1">
      <alignment vertical="center"/>
    </xf>
    <xf numFmtId="179" fontId="16" fillId="0" borderId="17" xfId="0" applyNumberFormat="1" applyFont="1" applyFill="1" applyBorder="1" applyAlignment="1">
      <alignment vertical="center"/>
    </xf>
    <xf numFmtId="49" fontId="16" fillId="0" borderId="2" xfId="0" applyNumberFormat="1" applyFont="1" applyFill="1" applyBorder="1" applyAlignment="1">
      <alignment horizontal="left" vertical="center"/>
    </xf>
    <xf numFmtId="49" fontId="28" fillId="14" borderId="2" xfId="0" applyNumberFormat="1" applyFont="1" applyFill="1" applyBorder="1" applyAlignment="1">
      <alignment horizontal="left" vertical="center"/>
    </xf>
    <xf numFmtId="0" fontId="28" fillId="14" borderId="2" xfId="0" applyNumberFormat="1" applyFont="1" applyFill="1" applyBorder="1" applyAlignment="1">
      <alignment vertical="center"/>
    </xf>
    <xf numFmtId="179" fontId="28" fillId="14" borderId="2" xfId="0" applyNumberFormat="1" applyFont="1" applyFill="1" applyBorder="1" applyAlignment="1">
      <alignment vertical="center" wrapText="1"/>
    </xf>
    <xf numFmtId="49" fontId="16" fillId="2" borderId="2" xfId="0" applyNumberFormat="1" applyFont="1" applyFill="1" applyBorder="1" applyAlignment="1">
      <alignment horizontal="left" vertical="center"/>
    </xf>
    <xf numFmtId="0" fontId="28" fillId="2" borderId="2" xfId="0" applyNumberFormat="1" applyFont="1" applyFill="1" applyBorder="1" applyAlignment="1">
      <alignment horizontal="center" vertical="center"/>
    </xf>
    <xf numFmtId="179" fontId="29" fillId="2" borderId="2" xfId="0" applyNumberFormat="1" applyFont="1" applyFill="1" applyBorder="1" applyAlignment="1">
      <alignment vertical="center"/>
    </xf>
    <xf numFmtId="10" fontId="29" fillId="2" borderId="2" xfId="0" applyNumberFormat="1" applyFont="1" applyFill="1" applyBorder="1" applyAlignment="1">
      <alignment horizontal="right" vertical="center"/>
    </xf>
    <xf numFmtId="0" fontId="30" fillId="0" borderId="0" xfId="55" applyFont="1"/>
    <xf numFmtId="0" fontId="30" fillId="2" borderId="0" xfId="55" applyFont="1" applyFill="1"/>
    <xf numFmtId="0" fontId="30" fillId="0" borderId="0" xfId="55" applyNumberFormat="1" applyFont="1" applyAlignment="1">
      <alignment vertical="center"/>
    </xf>
    <xf numFmtId="49" fontId="30" fillId="0" borderId="0" xfId="55" applyNumberFormat="1" applyFont="1"/>
    <xf numFmtId="179" fontId="30" fillId="0" borderId="0" xfId="55" applyNumberFormat="1" applyFont="1"/>
    <xf numFmtId="179" fontId="30" fillId="2" borderId="0" xfId="55" applyNumberFormat="1" applyFont="1" applyFill="1"/>
    <xf numFmtId="179" fontId="6" fillId="2" borderId="0" xfId="0" applyNumberFormat="1" applyFont="1" applyFill="1" applyBorder="1" applyAlignment="1">
      <alignment horizontal="center" vertical="center"/>
    </xf>
    <xf numFmtId="0" fontId="11" fillId="0" borderId="0" xfId="55" applyFont="1" applyAlignment="1">
      <alignment horizontal="left"/>
    </xf>
    <xf numFmtId="179" fontId="11" fillId="0" borderId="0" xfId="55" applyNumberFormat="1" applyFont="1"/>
    <xf numFmtId="179" fontId="31" fillId="2" borderId="0" xfId="55" applyNumberFormat="1" applyFont="1" applyFill="1" applyAlignment="1">
      <alignment horizontal="center"/>
    </xf>
    <xf numFmtId="179" fontId="23" fillId="2" borderId="0" xfId="55" applyNumberFormat="1" applyFont="1" applyFill="1" applyAlignment="1">
      <alignment horizontal="center"/>
    </xf>
    <xf numFmtId="0" fontId="31" fillId="2" borderId="0" xfId="55" applyFont="1" applyFill="1" applyAlignment="1">
      <alignment horizontal="center"/>
    </xf>
    <xf numFmtId="0" fontId="32" fillId="0" borderId="0" xfId="55" applyFont="1" applyAlignment="1">
      <alignment horizontal="center"/>
    </xf>
    <xf numFmtId="182" fontId="2" fillId="15" borderId="0" xfId="0" applyNumberFormat="1" applyFont="1" applyFill="1" applyAlignment="1">
      <alignment horizontal="right" vertical="center"/>
    </xf>
    <xf numFmtId="49" fontId="30" fillId="2" borderId="2" xfId="55" applyNumberFormat="1" applyFont="1" applyFill="1" applyBorder="1"/>
    <xf numFmtId="0" fontId="11" fillId="2" borderId="2" xfId="55" applyFont="1" applyFill="1" applyBorder="1" applyAlignment="1">
      <alignment horizontal="center" vertical="center" wrapText="1"/>
    </xf>
    <xf numFmtId="179" fontId="11" fillId="2" borderId="2" xfId="55" applyNumberFormat="1" applyFont="1" applyFill="1" applyBorder="1" applyAlignment="1">
      <alignment horizontal="center" vertical="center" wrapText="1"/>
    </xf>
    <xf numFmtId="179" fontId="11" fillId="2" borderId="2" xfId="55" applyNumberFormat="1" applyFont="1" applyFill="1" applyBorder="1" applyAlignment="1"/>
    <xf numFmtId="179" fontId="11" fillId="2" borderId="2" xfId="0" applyNumberFormat="1" applyFont="1" applyFill="1" applyBorder="1" applyAlignment="1">
      <alignment horizontal="center" vertical="center" wrapText="1"/>
    </xf>
    <xf numFmtId="0" fontId="33" fillId="0" borderId="0" xfId="0" applyNumberFormat="1" applyFont="1" applyFill="1" applyBorder="1" applyAlignment="1">
      <alignment horizontal="left" vertical="center"/>
    </xf>
    <xf numFmtId="49" fontId="2" fillId="0" borderId="2" xfId="0" applyNumberFormat="1" applyFont="1" applyFill="1" applyBorder="1" applyAlignment="1">
      <alignment vertical="center"/>
    </xf>
    <xf numFmtId="0" fontId="8" fillId="0" borderId="2" xfId="0" applyNumberFormat="1" applyFont="1" applyFill="1" applyBorder="1" applyAlignment="1">
      <alignment vertical="center"/>
    </xf>
    <xf numFmtId="179" fontId="8" fillId="0" borderId="2" xfId="0" applyNumberFormat="1" applyFont="1" applyFill="1" applyBorder="1" applyAlignment="1">
      <alignment vertical="center"/>
    </xf>
    <xf numFmtId="10" fontId="8" fillId="0" borderId="2" xfId="0" applyNumberFormat="1" applyFont="1" applyFill="1" applyBorder="1" applyAlignment="1">
      <alignment vertical="center"/>
    </xf>
    <xf numFmtId="0" fontId="2" fillId="0" borderId="2" xfId="0" applyNumberFormat="1" applyFont="1" applyFill="1" applyBorder="1" applyAlignment="1">
      <alignment vertical="center"/>
    </xf>
    <xf numFmtId="179" fontId="2" fillId="0" borderId="2" xfId="0" applyNumberFormat="1" applyFont="1" applyFill="1" applyBorder="1" applyAlignment="1">
      <alignment vertical="center"/>
    </xf>
    <xf numFmtId="179" fontId="2" fillId="2" borderId="2" xfId="0" applyNumberFormat="1" applyFont="1" applyFill="1" applyBorder="1" applyAlignment="1">
      <alignment vertical="center"/>
    </xf>
    <xf numFmtId="179" fontId="1" fillId="2" borderId="2" xfId="55" applyNumberFormat="1" applyFont="1" applyFill="1" applyBorder="1" applyAlignment="1">
      <alignment horizontal="right" vertical="center"/>
    </xf>
    <xf numFmtId="10" fontId="2" fillId="0" borderId="2" xfId="0" applyNumberFormat="1" applyFont="1" applyFill="1" applyBorder="1" applyAlignment="1">
      <alignment vertical="center"/>
    </xf>
    <xf numFmtId="49" fontId="2" fillId="0" borderId="2" xfId="0" applyNumberFormat="1" applyFont="1" applyFill="1" applyBorder="1" applyAlignment="1">
      <alignment horizontal="left" vertical="center"/>
    </xf>
    <xf numFmtId="179" fontId="1" fillId="2" borderId="2" xfId="55" applyNumberFormat="1" applyFont="1" applyFill="1" applyBorder="1" applyAlignment="1">
      <alignment vertical="center"/>
    </xf>
    <xf numFmtId="179" fontId="30" fillId="2" borderId="2" xfId="55" applyNumberFormat="1" applyFont="1" applyFill="1" applyBorder="1" applyAlignment="1">
      <alignment vertical="center"/>
    </xf>
    <xf numFmtId="179" fontId="34" fillId="2" borderId="2"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49" fontId="8" fillId="0" borderId="2" xfId="0" applyNumberFormat="1" applyFont="1" applyFill="1" applyBorder="1" applyAlignment="1">
      <alignment vertical="center"/>
    </xf>
    <xf numFmtId="179" fontId="28" fillId="2" borderId="2" xfId="0" applyNumberFormat="1" applyFont="1" applyFill="1" applyBorder="1" applyAlignment="1">
      <alignment vertical="center" wrapText="1"/>
    </xf>
    <xf numFmtId="179" fontId="8" fillId="2" borderId="2" xfId="0" applyNumberFormat="1" applyFont="1" applyFill="1" applyBorder="1" applyAlignment="1">
      <alignment vertical="center"/>
    </xf>
    <xf numFmtId="179" fontId="16" fillId="2" borderId="2" xfId="0" applyNumberFormat="1" applyFont="1" applyFill="1" applyBorder="1" applyAlignment="1">
      <alignment vertical="center" wrapText="1"/>
    </xf>
    <xf numFmtId="0" fontId="30" fillId="3" borderId="0" xfId="55" applyNumberFormat="1" applyFont="1" applyFill="1" applyAlignment="1">
      <alignment vertical="center"/>
    </xf>
    <xf numFmtId="0" fontId="10" fillId="0" borderId="0" xfId="0" applyNumberFormat="1" applyFont="1" applyFill="1" applyBorder="1" applyAlignment="1">
      <alignment horizontal="left" vertical="center"/>
    </xf>
    <xf numFmtId="49" fontId="8" fillId="0" borderId="2" xfId="0" applyNumberFormat="1" applyFont="1" applyFill="1" applyBorder="1" applyAlignment="1">
      <alignment horizontal="center" vertical="center"/>
    </xf>
    <xf numFmtId="0" fontId="8" fillId="9" borderId="10" xfId="0" applyFont="1" applyFill="1" applyBorder="1" applyAlignment="1">
      <alignment horizontal="center" vertical="center"/>
    </xf>
    <xf numFmtId="0" fontId="8" fillId="9" borderId="10" xfId="0" applyFont="1" applyFill="1" applyBorder="1" applyAlignment="1">
      <alignment vertical="center"/>
    </xf>
    <xf numFmtId="3" fontId="8" fillId="5" borderId="10" xfId="0" applyNumberFormat="1" applyFont="1" applyFill="1" applyBorder="1" applyAlignment="1">
      <alignment horizontal="right" vertical="center"/>
    </xf>
    <xf numFmtId="0" fontId="1" fillId="0" borderId="0" xfId="0" applyFont="1" applyFill="1" applyAlignment="1">
      <alignment wrapText="1"/>
    </xf>
    <xf numFmtId="0" fontId="2" fillId="0" borderId="0" xfId="0" applyFont="1" applyFill="1" applyAlignment="1">
      <alignment vertical="center"/>
    </xf>
    <xf numFmtId="0" fontId="8" fillId="5" borderId="10"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11"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16" borderId="18" xfId="0" applyNumberFormat="1" applyFont="1" applyFill="1" applyBorder="1" applyAlignment="1" applyProtection="1">
      <alignment horizontal="center" vertical="center" wrapText="1"/>
    </xf>
    <xf numFmtId="0" fontId="8" fillId="16" borderId="19" xfId="0" applyNumberFormat="1" applyFont="1" applyFill="1" applyBorder="1" applyAlignment="1" applyProtection="1">
      <alignment horizontal="center" vertical="center" wrapText="1"/>
    </xf>
    <xf numFmtId="0" fontId="2" fillId="2" borderId="10" xfId="0" applyFont="1" applyFill="1" applyBorder="1" applyAlignment="1">
      <alignment horizontal="left" vertical="center"/>
    </xf>
    <xf numFmtId="0" fontId="8" fillId="2" borderId="10" xfId="0" applyFont="1" applyFill="1" applyBorder="1" applyAlignment="1">
      <alignment horizontal="center" vertical="center"/>
    </xf>
    <xf numFmtId="3" fontId="2" fillId="2" borderId="10" xfId="0" applyNumberFormat="1" applyFont="1" applyFill="1" applyBorder="1" applyAlignment="1">
      <alignment horizontal="right" vertical="center"/>
    </xf>
    <xf numFmtId="0" fontId="8" fillId="2" borderId="10" xfId="0" applyFont="1" applyFill="1" applyBorder="1" applyAlignment="1">
      <alignment horizontal="left" vertical="center"/>
    </xf>
    <xf numFmtId="3" fontId="8" fillId="2" borderId="10" xfId="0" applyNumberFormat="1" applyFont="1" applyFill="1" applyBorder="1" applyAlignment="1">
      <alignment horizontal="right" vertical="center"/>
    </xf>
    <xf numFmtId="177" fontId="35" fillId="0" borderId="0" xfId="57" applyNumberFormat="1" applyFont="1" applyFill="1"/>
    <xf numFmtId="177" fontId="1" fillId="0" borderId="0" xfId="57" applyNumberFormat="1" applyFont="1" applyFill="1"/>
    <xf numFmtId="177" fontId="2" fillId="0" borderId="0" xfId="57" applyNumberFormat="1" applyFont="1" applyFill="1"/>
    <xf numFmtId="177" fontId="15" fillId="0" borderId="0" xfId="57" applyNumberFormat="1" applyFont="1" applyFill="1" applyAlignment="1">
      <alignment horizontal="center"/>
    </xf>
    <xf numFmtId="177" fontId="8" fillId="0" borderId="0" xfId="57" applyNumberFormat="1" applyFont="1" applyFill="1"/>
    <xf numFmtId="177" fontId="15" fillId="0" borderId="0" xfId="57" applyNumberFormat="1" applyFont="1" applyFill="1"/>
    <xf numFmtId="177" fontId="15" fillId="0" borderId="0" xfId="57" applyNumberFormat="1" applyFont="1" applyFill="1" applyAlignment="1">
      <alignment horizontal="left"/>
    </xf>
    <xf numFmtId="177" fontId="35" fillId="0" borderId="0" xfId="57" applyNumberFormat="1" applyFont="1" applyFill="1" applyAlignment="1">
      <alignment horizontal="left"/>
    </xf>
    <xf numFmtId="177" fontId="35" fillId="0" borderId="0" xfId="57" applyNumberFormat="1" applyFont="1" applyFill="1" applyAlignment="1">
      <alignment horizontal="center"/>
    </xf>
    <xf numFmtId="177" fontId="35" fillId="0" borderId="0" xfId="57" applyNumberFormat="1" applyFont="1" applyFill="1" applyAlignment="1">
      <alignment vertical="center"/>
    </xf>
    <xf numFmtId="179" fontId="35" fillId="0" borderId="0" xfId="57" applyNumberFormat="1" applyFont="1" applyFill="1" applyAlignment="1">
      <alignment vertical="center"/>
    </xf>
    <xf numFmtId="183" fontId="35" fillId="0" borderId="0" xfId="57" applyNumberFormat="1" applyFont="1" applyFill="1" applyAlignment="1">
      <alignment horizontal="right" vertical="center"/>
    </xf>
    <xf numFmtId="10" fontId="15" fillId="0" borderId="0" xfId="57" applyNumberFormat="1" applyFont="1" applyFill="1" applyAlignment="1">
      <alignment vertical="center"/>
    </xf>
    <xf numFmtId="179" fontId="15" fillId="0" borderId="0" xfId="57" applyNumberFormat="1" applyFont="1" applyFill="1"/>
    <xf numFmtId="49" fontId="15" fillId="0" borderId="0" xfId="57" applyNumberFormat="1" applyFont="1" applyFill="1" applyAlignment="1">
      <alignment horizontal="left"/>
    </xf>
    <xf numFmtId="0" fontId="36" fillId="0" borderId="0" xfId="50" applyFont="1" applyFill="1" applyAlignment="1">
      <alignment horizontal="center"/>
    </xf>
    <xf numFmtId="177" fontId="1" fillId="0" borderId="0" xfId="57" applyNumberFormat="1" applyFont="1" applyFill="1" applyAlignment="1">
      <alignment horizontal="left"/>
    </xf>
    <xf numFmtId="177" fontId="1" fillId="0" borderId="0" xfId="57" applyNumberFormat="1" applyFont="1" applyFill="1" applyAlignment="1">
      <alignment horizontal="center"/>
    </xf>
    <xf numFmtId="177" fontId="37" fillId="0" borderId="0" xfId="57" applyNumberFormat="1" applyFont="1" applyFill="1" applyAlignment="1" applyProtection="1">
      <alignment vertical="center"/>
      <protection locked="0"/>
    </xf>
    <xf numFmtId="179" fontId="37" fillId="0" borderId="0" xfId="57" applyNumberFormat="1" applyFont="1" applyFill="1" applyAlignment="1" applyProtection="1">
      <alignment vertical="center"/>
      <protection locked="0"/>
    </xf>
    <xf numFmtId="183" fontId="38" fillId="0" borderId="0" xfId="57" applyNumberFormat="1" applyFont="1" applyFill="1" applyAlignment="1" applyProtection="1">
      <alignment horizontal="right" vertical="center"/>
      <protection locked="0"/>
    </xf>
    <xf numFmtId="10" fontId="39" fillId="0" borderId="0" xfId="57" applyNumberFormat="1" applyFont="1" applyFill="1" applyAlignment="1" applyProtection="1">
      <alignment horizontal="right" vertical="center"/>
      <protection locked="0"/>
    </xf>
    <xf numFmtId="179" fontId="40" fillId="0" borderId="0" xfId="57" applyNumberFormat="1" applyFont="1" applyFill="1" applyAlignment="1" applyProtection="1">
      <alignment vertical="center"/>
      <protection locked="0"/>
    </xf>
    <xf numFmtId="177" fontId="2" fillId="0" borderId="0" xfId="57" applyNumberFormat="1" applyFont="1" applyFill="1" applyAlignment="1" applyProtection="1">
      <alignment horizontal="right" vertical="center"/>
      <protection locked="0"/>
    </xf>
    <xf numFmtId="49" fontId="11" fillId="0" borderId="2" xfId="57" applyNumberFormat="1" applyFont="1" applyFill="1" applyBorder="1" applyAlignment="1" applyProtection="1">
      <alignment horizontal="center" vertical="center"/>
      <protection locked="0"/>
    </xf>
    <xf numFmtId="177" fontId="11" fillId="0" borderId="2" xfId="57" applyNumberFormat="1" applyFont="1" applyFill="1" applyBorder="1" applyAlignment="1" applyProtection="1">
      <alignment horizontal="center" vertical="center"/>
      <protection locked="0"/>
    </xf>
    <xf numFmtId="177" fontId="11" fillId="0" borderId="3" xfId="57" applyNumberFormat="1" applyFont="1" applyFill="1" applyBorder="1" applyAlignment="1" applyProtection="1">
      <alignment horizontal="center" vertical="center"/>
      <protection locked="0"/>
    </xf>
    <xf numFmtId="179" fontId="11" fillId="0" borderId="3" xfId="57" applyNumberFormat="1" applyFont="1" applyFill="1" applyBorder="1" applyAlignment="1" applyProtection="1">
      <alignment horizontal="center" vertical="center" wrapText="1"/>
      <protection locked="0"/>
    </xf>
    <xf numFmtId="179" fontId="11" fillId="0" borderId="5" xfId="57" applyNumberFormat="1" applyFont="1" applyFill="1" applyBorder="1" applyAlignment="1" applyProtection="1">
      <alignment horizontal="center" vertical="center"/>
      <protection locked="0"/>
    </xf>
    <xf numFmtId="179" fontId="11" fillId="0" borderId="15" xfId="57" applyNumberFormat="1" applyFont="1" applyFill="1" applyBorder="1" applyAlignment="1" applyProtection="1">
      <alignment horizontal="center" vertical="center"/>
      <protection locked="0"/>
    </xf>
    <xf numFmtId="177" fontId="41" fillId="0" borderId="15" xfId="57" applyNumberFormat="1" applyFont="1" applyFill="1" applyBorder="1" applyAlignment="1" applyProtection="1">
      <alignment horizontal="center" vertical="center"/>
      <protection locked="0"/>
    </xf>
    <xf numFmtId="10" fontId="8" fillId="0" borderId="15" xfId="57" applyNumberFormat="1" applyFont="1" applyFill="1" applyBorder="1" applyAlignment="1" applyProtection="1">
      <alignment horizontal="center" vertical="center"/>
      <protection locked="0"/>
    </xf>
    <xf numFmtId="179" fontId="8" fillId="0" borderId="15" xfId="57" applyNumberFormat="1" applyFont="1" applyFill="1" applyBorder="1" applyAlignment="1" applyProtection="1">
      <alignment horizontal="center" vertical="center"/>
      <protection locked="0"/>
    </xf>
    <xf numFmtId="177" fontId="8" fillId="0" borderId="6" xfId="57" applyNumberFormat="1" applyFont="1" applyFill="1" applyBorder="1" applyAlignment="1" applyProtection="1">
      <alignment horizontal="center" vertical="center"/>
      <protection locked="0"/>
    </xf>
    <xf numFmtId="177" fontId="11" fillId="0" borderId="4" xfId="57" applyNumberFormat="1" applyFont="1" applyFill="1" applyBorder="1" applyAlignment="1" applyProtection="1">
      <alignment horizontal="center" vertical="center"/>
      <protection locked="0"/>
    </xf>
    <xf numFmtId="179" fontId="11" fillId="0" borderId="4" xfId="57" applyNumberFormat="1" applyFont="1" applyFill="1" applyBorder="1" applyAlignment="1" applyProtection="1">
      <alignment horizontal="center" vertical="center" wrapText="1"/>
      <protection locked="0"/>
    </xf>
    <xf numFmtId="179" fontId="11" fillId="0" borderId="2" xfId="57" applyNumberFormat="1" applyFont="1" applyFill="1" applyBorder="1" applyAlignment="1" applyProtection="1">
      <alignment horizontal="center" vertical="center" wrapText="1"/>
      <protection locked="0"/>
    </xf>
    <xf numFmtId="179" fontId="11" fillId="0" borderId="3" xfId="0" applyNumberFormat="1" applyFont="1" applyFill="1" applyBorder="1" applyAlignment="1">
      <alignment horizontal="center" vertical="center" wrapText="1"/>
    </xf>
    <xf numFmtId="183" fontId="41" fillId="0" borderId="3" xfId="0" applyNumberFormat="1" applyFont="1" applyFill="1" applyBorder="1" applyAlignment="1">
      <alignment horizontal="center" vertical="center" wrapText="1"/>
    </xf>
    <xf numFmtId="10" fontId="11" fillId="0" borderId="3" xfId="0" applyNumberFormat="1" applyFont="1" applyFill="1" applyBorder="1" applyAlignment="1">
      <alignment horizontal="center" vertical="center" wrapText="1"/>
    </xf>
    <xf numFmtId="179" fontId="11" fillId="0" borderId="5" xfId="55" applyNumberFormat="1" applyFont="1" applyFill="1" applyBorder="1" applyAlignment="1">
      <alignment horizontal="center" vertical="center" wrapText="1"/>
    </xf>
    <xf numFmtId="0" fontId="11" fillId="0" borderId="6" xfId="55" applyFont="1" applyFill="1" applyBorder="1" applyAlignment="1">
      <alignment horizontal="center" vertical="center" wrapText="1"/>
    </xf>
    <xf numFmtId="177" fontId="11" fillId="0" borderId="7" xfId="57" applyNumberFormat="1" applyFont="1" applyFill="1" applyBorder="1" applyAlignment="1" applyProtection="1">
      <alignment horizontal="center" vertical="center"/>
      <protection locked="0"/>
    </xf>
    <xf numFmtId="179" fontId="11" fillId="0" borderId="7" xfId="57" applyNumberFormat="1" applyFont="1" applyFill="1" applyBorder="1" applyAlignment="1" applyProtection="1">
      <alignment horizontal="center" vertical="center" wrapText="1"/>
      <protection locked="0"/>
    </xf>
    <xf numFmtId="179" fontId="11" fillId="0" borderId="7" xfId="0" applyNumberFormat="1" applyFont="1" applyFill="1" applyBorder="1" applyAlignment="1">
      <alignment horizontal="center" vertical="center" wrapText="1"/>
    </xf>
    <xf numFmtId="183" fontId="41" fillId="0" borderId="7" xfId="0" applyNumberFormat="1" applyFont="1" applyFill="1" applyBorder="1" applyAlignment="1">
      <alignment horizontal="center" vertical="center" wrapText="1"/>
    </xf>
    <xf numFmtId="10" fontId="11" fillId="0" borderId="7" xfId="0" applyNumberFormat="1" applyFont="1" applyFill="1" applyBorder="1" applyAlignment="1">
      <alignment horizontal="center" vertical="center" wrapText="1"/>
    </xf>
    <xf numFmtId="179" fontId="11" fillId="0" borderId="2" xfId="55" applyNumberFormat="1" applyFont="1" applyFill="1" applyBorder="1" applyAlignment="1">
      <alignment horizontal="center" vertical="center" wrapText="1"/>
    </xf>
    <xf numFmtId="0" fontId="11" fillId="0" borderId="2" xfId="55" applyFont="1" applyFill="1" applyBorder="1" applyAlignment="1">
      <alignment horizontal="center" vertical="center" wrapText="1"/>
    </xf>
    <xf numFmtId="177" fontId="11" fillId="12" borderId="2" xfId="57" applyNumberFormat="1" applyFont="1" applyFill="1" applyBorder="1" applyAlignment="1">
      <alignment horizontal="left"/>
    </xf>
    <xf numFmtId="177" fontId="11" fillId="12" borderId="2" xfId="57" applyNumberFormat="1" applyFont="1" applyFill="1" applyBorder="1" applyAlignment="1">
      <alignment horizontal="center"/>
    </xf>
    <xf numFmtId="177" fontId="11" fillId="12" borderId="2" xfId="57" applyNumberFormat="1" applyFont="1" applyFill="1" applyBorder="1" applyAlignment="1">
      <alignment horizontal="left" vertical="center"/>
    </xf>
    <xf numFmtId="179" fontId="28" fillId="12" borderId="10" xfId="0" applyNumberFormat="1" applyFont="1" applyFill="1" applyBorder="1" applyAlignment="1">
      <alignment vertical="center"/>
    </xf>
    <xf numFmtId="10" fontId="13" fillId="12" borderId="2" xfId="4" applyNumberFormat="1" applyFont="1" applyFill="1" applyBorder="1" applyAlignment="1" applyProtection="1">
      <alignment horizontal="right" vertical="center"/>
    </xf>
    <xf numFmtId="0" fontId="1" fillId="12" borderId="2" xfId="0" applyNumberFormat="1" applyFont="1" applyFill="1" applyBorder="1" applyAlignment="1">
      <alignment horizontal="left" vertical="center"/>
    </xf>
    <xf numFmtId="177" fontId="35" fillId="12" borderId="2" xfId="57" applyNumberFormat="1" applyFont="1" applyFill="1" applyBorder="1" applyAlignment="1">
      <alignment horizontal="center"/>
    </xf>
    <xf numFmtId="0" fontId="1" fillId="12" borderId="2" xfId="0" applyFont="1" applyFill="1" applyBorder="1" applyAlignment="1">
      <alignment horizontal="left" vertical="center" wrapText="1"/>
    </xf>
    <xf numFmtId="179" fontId="16" fillId="12" borderId="10" xfId="0" applyNumberFormat="1" applyFont="1" applyFill="1" applyBorder="1" applyAlignment="1">
      <alignment horizontal="right" vertical="center"/>
    </xf>
    <xf numFmtId="179" fontId="16" fillId="12" borderId="10" xfId="0" applyNumberFormat="1" applyFont="1" applyFill="1" applyBorder="1" applyAlignment="1">
      <alignment vertical="center"/>
    </xf>
    <xf numFmtId="10" fontId="15" fillId="12" borderId="2" xfId="4" applyNumberFormat="1" applyFont="1" applyFill="1" applyBorder="1" applyAlignment="1" applyProtection="1">
      <alignment horizontal="right" vertical="center"/>
    </xf>
    <xf numFmtId="0" fontId="1" fillId="14" borderId="2" xfId="0" applyNumberFormat="1" applyFont="1" applyFill="1" applyBorder="1" applyAlignment="1">
      <alignment horizontal="left" vertical="center"/>
    </xf>
    <xf numFmtId="177" fontId="35" fillId="14" borderId="2" xfId="57" applyNumberFormat="1" applyFont="1" applyFill="1" applyBorder="1" applyAlignment="1">
      <alignment horizontal="center"/>
    </xf>
    <xf numFmtId="0" fontId="1" fillId="14" borderId="2" xfId="0" applyFont="1" applyFill="1" applyBorder="1" applyAlignment="1">
      <alignment vertical="center" wrapText="1"/>
    </xf>
    <xf numFmtId="179" fontId="16" fillId="14" borderId="10" xfId="0" applyNumberFormat="1" applyFont="1" applyFill="1" applyBorder="1" applyAlignment="1">
      <alignment vertical="center"/>
    </xf>
    <xf numFmtId="10" fontId="15" fillId="14" borderId="2" xfId="4" applyNumberFormat="1" applyFont="1" applyFill="1" applyBorder="1" applyAlignment="1" applyProtection="1">
      <alignment horizontal="right" vertical="center"/>
    </xf>
    <xf numFmtId="0" fontId="1" fillId="0" borderId="2" xfId="0" applyNumberFormat="1" applyFont="1" applyFill="1" applyBorder="1" applyAlignment="1">
      <alignment horizontal="left" vertical="center"/>
    </xf>
    <xf numFmtId="177" fontId="35" fillId="0" borderId="2" xfId="57" applyNumberFormat="1" applyFont="1" applyFill="1" applyBorder="1" applyAlignment="1">
      <alignment horizontal="center"/>
    </xf>
    <xf numFmtId="179" fontId="16" fillId="0" borderId="10" xfId="0" applyNumberFormat="1" applyFont="1" applyFill="1" applyBorder="1" applyAlignment="1">
      <alignment vertical="center"/>
    </xf>
    <xf numFmtId="10" fontId="15" fillId="0" borderId="2" xfId="4" applyNumberFormat="1" applyFont="1" applyFill="1" applyBorder="1" applyAlignment="1" applyProtection="1">
      <alignment horizontal="right" vertical="center"/>
    </xf>
    <xf numFmtId="0" fontId="1" fillId="0" borderId="5" xfId="0" applyFont="1" applyFill="1" applyBorder="1" applyAlignment="1">
      <alignment vertical="center" wrapText="1"/>
    </xf>
    <xf numFmtId="0" fontId="1" fillId="14" borderId="5" xfId="0" applyFont="1" applyFill="1" applyBorder="1" applyAlignment="1">
      <alignment vertical="center" wrapText="1"/>
    </xf>
    <xf numFmtId="179" fontId="2" fillId="14" borderId="10" xfId="0" applyNumberFormat="1" applyFont="1" applyFill="1" applyBorder="1" applyAlignment="1">
      <alignment vertical="center"/>
    </xf>
    <xf numFmtId="0" fontId="1" fillId="0" borderId="2" xfId="0"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1" fillId="14" borderId="2" xfId="0" applyNumberFormat="1" applyFont="1" applyFill="1" applyBorder="1" applyAlignment="1" applyProtection="1">
      <alignment horizontal="left" vertical="center"/>
    </xf>
    <xf numFmtId="0" fontId="1" fillId="0" borderId="2" xfId="0" applyNumberFormat="1" applyFont="1" applyFill="1" applyBorder="1" applyAlignment="1" applyProtection="1">
      <alignment horizontal="left" vertical="center"/>
    </xf>
    <xf numFmtId="0" fontId="1" fillId="12" borderId="2" xfId="0" applyFont="1" applyFill="1" applyBorder="1" applyAlignment="1">
      <alignment vertical="center" wrapText="1"/>
    </xf>
    <xf numFmtId="179" fontId="16" fillId="17" borderId="10" xfId="0" applyNumberFormat="1" applyFont="1" applyFill="1" applyBorder="1" applyAlignment="1">
      <alignment vertical="center"/>
    </xf>
    <xf numFmtId="179" fontId="2" fillId="12" borderId="10" xfId="0" applyNumberFormat="1" applyFont="1" applyFill="1" applyBorder="1" applyAlignment="1">
      <alignment vertical="center"/>
    </xf>
    <xf numFmtId="179" fontId="16" fillId="0" borderId="10" xfId="0" applyNumberFormat="1" applyFont="1" applyFill="1" applyBorder="1" applyAlignment="1">
      <alignment horizontal="right" vertical="center"/>
    </xf>
    <xf numFmtId="179" fontId="16" fillId="14" borderId="10" xfId="0" applyNumberFormat="1" applyFont="1" applyFill="1" applyBorder="1" applyAlignment="1">
      <alignment horizontal="right" vertical="center"/>
    </xf>
    <xf numFmtId="0" fontId="1" fillId="14" borderId="2" xfId="0" applyFont="1" applyFill="1" applyBorder="1" applyAlignment="1">
      <alignment horizontal="left" vertical="center" wrapText="1"/>
    </xf>
    <xf numFmtId="180" fontId="16" fillId="0" borderId="10" xfId="0" applyNumberFormat="1" applyFont="1" applyFill="1" applyBorder="1" applyAlignment="1"/>
    <xf numFmtId="179" fontId="16" fillId="0" borderId="10" xfId="0" applyNumberFormat="1" applyFont="1" applyFill="1" applyBorder="1" applyAlignment="1"/>
    <xf numFmtId="180" fontId="16" fillId="14" borderId="10" xfId="0" applyNumberFormat="1" applyFont="1" applyFill="1" applyBorder="1" applyAlignment="1"/>
    <xf numFmtId="179" fontId="16" fillId="14" borderId="10" xfId="0" applyNumberFormat="1" applyFont="1" applyFill="1" applyBorder="1" applyAlignment="1"/>
    <xf numFmtId="178" fontId="16" fillId="12" borderId="10" xfId="0" applyNumberFormat="1" applyFont="1" applyFill="1" applyBorder="1" applyAlignment="1"/>
    <xf numFmtId="179" fontId="16" fillId="12" borderId="10" xfId="0" applyNumberFormat="1" applyFont="1" applyFill="1" applyBorder="1" applyAlignment="1"/>
    <xf numFmtId="179" fontId="16" fillId="0" borderId="20" xfId="0" applyNumberFormat="1" applyFont="1" applyFill="1" applyBorder="1" applyAlignment="1">
      <alignment vertical="center"/>
    </xf>
    <xf numFmtId="43" fontId="2" fillId="0" borderId="2" xfId="0" applyNumberFormat="1" applyFont="1" applyFill="1" applyBorder="1" applyAlignment="1">
      <alignment vertical="center"/>
    </xf>
    <xf numFmtId="0" fontId="1" fillId="14" borderId="3" xfId="0" applyNumberFormat="1" applyFont="1" applyFill="1" applyBorder="1" applyAlignment="1">
      <alignment horizontal="left" vertical="center"/>
    </xf>
    <xf numFmtId="177" fontId="35" fillId="14" borderId="3" xfId="57" applyNumberFormat="1" applyFont="1" applyFill="1" applyBorder="1" applyAlignment="1">
      <alignment horizontal="center"/>
    </xf>
    <xf numFmtId="0" fontId="1" fillId="14" borderId="3" xfId="0" applyFont="1" applyFill="1" applyBorder="1" applyAlignment="1">
      <alignment vertical="center" wrapText="1"/>
    </xf>
    <xf numFmtId="179" fontId="16" fillId="14" borderId="11" xfId="0" applyNumberFormat="1" applyFont="1" applyFill="1" applyBorder="1" applyAlignment="1">
      <alignment vertical="center"/>
    </xf>
    <xf numFmtId="0" fontId="11" fillId="14" borderId="2" xfId="0" applyNumberFormat="1" applyFont="1" applyFill="1" applyBorder="1" applyAlignment="1" applyProtection="1">
      <alignment horizontal="left" vertical="center"/>
      <protection locked="0"/>
    </xf>
    <xf numFmtId="1" fontId="11" fillId="14" borderId="2" xfId="0" applyNumberFormat="1" applyFont="1" applyFill="1" applyBorder="1" applyAlignment="1" applyProtection="1">
      <alignment horizontal="left" vertical="center"/>
      <protection locked="0"/>
    </xf>
    <xf numFmtId="10" fontId="13" fillId="14" borderId="2" xfId="4" applyNumberFormat="1" applyFont="1" applyFill="1" applyBorder="1" applyAlignment="1" applyProtection="1">
      <alignment horizontal="right" vertical="center"/>
    </xf>
    <xf numFmtId="0" fontId="1" fillId="0" borderId="2" xfId="0" applyNumberFormat="1" applyFont="1" applyFill="1" applyBorder="1" applyAlignment="1" applyProtection="1">
      <alignment horizontal="left" vertical="center"/>
      <protection locked="0"/>
    </xf>
    <xf numFmtId="1" fontId="1" fillId="0" borderId="2" xfId="0" applyNumberFormat="1" applyFont="1" applyFill="1" applyBorder="1" applyAlignment="1" applyProtection="1">
      <alignment horizontal="left" vertical="center"/>
      <protection locked="0"/>
    </xf>
    <xf numFmtId="1" fontId="1" fillId="0" borderId="2" xfId="0" applyNumberFormat="1" applyFont="1" applyFill="1" applyBorder="1" applyAlignment="1" applyProtection="1">
      <alignment vertical="center"/>
      <protection locked="0"/>
    </xf>
    <xf numFmtId="1" fontId="11" fillId="14" borderId="2" xfId="0" applyNumberFormat="1" applyFont="1" applyFill="1" applyBorder="1" applyAlignment="1" applyProtection="1">
      <alignment vertical="center"/>
      <protection locked="0"/>
    </xf>
    <xf numFmtId="1" fontId="11" fillId="12" borderId="2" xfId="0" applyNumberFormat="1" applyFont="1" applyFill="1" applyBorder="1" applyAlignment="1" applyProtection="1">
      <alignment horizontal="left" vertical="center"/>
      <protection locked="0"/>
    </xf>
    <xf numFmtId="1" fontId="11" fillId="12" borderId="2" xfId="0" applyNumberFormat="1" applyFont="1" applyFill="1" applyBorder="1" applyAlignment="1" applyProtection="1">
      <alignment vertical="center"/>
      <protection locked="0"/>
    </xf>
    <xf numFmtId="179" fontId="28" fillId="12" borderId="2" xfId="0" applyNumberFormat="1" applyFont="1" applyFill="1" applyBorder="1" applyAlignment="1">
      <alignment vertical="center"/>
    </xf>
    <xf numFmtId="1" fontId="11" fillId="0" borderId="2" xfId="0" applyNumberFormat="1" applyFont="1" applyFill="1" applyBorder="1" applyAlignment="1" applyProtection="1">
      <alignment horizontal="left" vertical="center"/>
      <protection locked="0"/>
    </xf>
    <xf numFmtId="177" fontId="11" fillId="0" borderId="2" xfId="57" applyNumberFormat="1" applyFont="1" applyFill="1" applyBorder="1" applyAlignment="1">
      <alignment horizontal="center"/>
    </xf>
    <xf numFmtId="1" fontId="11" fillId="0" borderId="2" xfId="0" applyNumberFormat="1" applyFont="1" applyFill="1" applyBorder="1" applyAlignment="1" applyProtection="1">
      <alignment horizontal="center" vertical="center"/>
      <protection locked="0"/>
    </xf>
    <xf numFmtId="179" fontId="28" fillId="0" borderId="2" xfId="0" applyNumberFormat="1" applyFont="1" applyFill="1" applyBorder="1" applyAlignment="1">
      <alignment vertical="center"/>
    </xf>
    <xf numFmtId="179" fontId="2" fillId="0" borderId="10" xfId="0" applyNumberFormat="1" applyFont="1" applyFill="1" applyBorder="1" applyAlignment="1">
      <alignment horizontal="right" vertical="center"/>
    </xf>
    <xf numFmtId="10" fontId="13" fillId="0" borderId="2" xfId="4" applyNumberFormat="1" applyFont="1" applyFill="1" applyBorder="1" applyAlignment="1" applyProtection="1">
      <alignment horizontal="right" vertical="center"/>
    </xf>
    <xf numFmtId="0" fontId="11" fillId="0" borderId="2" xfId="0" applyNumberFormat="1" applyFont="1" applyFill="1" applyBorder="1" applyAlignment="1" applyProtection="1">
      <alignment horizontal="left" vertical="center" wrapText="1"/>
      <protection locked="0"/>
    </xf>
    <xf numFmtId="0" fontId="11" fillId="0" borderId="2" xfId="0" applyNumberFormat="1" applyFont="1" applyFill="1" applyBorder="1" applyAlignment="1" applyProtection="1">
      <alignment vertical="center" wrapText="1"/>
      <protection locked="0"/>
    </xf>
    <xf numFmtId="0" fontId="1" fillId="0" borderId="2" xfId="0" applyNumberFormat="1" applyFont="1" applyFill="1" applyBorder="1" applyAlignment="1" applyProtection="1">
      <alignment horizontal="left" vertical="center" wrapText="1"/>
      <protection locked="0"/>
    </xf>
    <xf numFmtId="177" fontId="1" fillId="0" borderId="2" xfId="57" applyNumberFormat="1" applyFont="1" applyFill="1" applyBorder="1" applyAlignment="1">
      <alignment horizontal="center"/>
    </xf>
    <xf numFmtId="0" fontId="1" fillId="0" borderId="2" xfId="0" applyNumberFormat="1" applyFont="1" applyFill="1" applyBorder="1" applyAlignment="1" applyProtection="1">
      <alignment vertical="center" wrapText="1"/>
      <protection locked="0"/>
    </xf>
    <xf numFmtId="179" fontId="16" fillId="0" borderId="0" xfId="0" applyNumberFormat="1" applyFont="1" applyFill="1" applyBorder="1" applyAlignment="1">
      <alignment vertical="center"/>
    </xf>
    <xf numFmtId="179" fontId="35" fillId="0" borderId="0" xfId="57" applyNumberFormat="1" applyFont="1" applyFill="1"/>
    <xf numFmtId="179" fontId="1" fillId="0" borderId="0" xfId="57" applyNumberFormat="1" applyFont="1" applyFill="1"/>
    <xf numFmtId="179" fontId="2" fillId="0" borderId="0" xfId="57" applyNumberFormat="1" applyFont="1" applyFill="1"/>
    <xf numFmtId="179" fontId="16" fillId="13" borderId="10" xfId="0" applyNumberFormat="1" applyFont="1" applyFill="1" applyBorder="1" applyAlignment="1">
      <alignment vertical="center"/>
    </xf>
    <xf numFmtId="179" fontId="16" fillId="12" borderId="14" xfId="0" applyNumberFormat="1" applyFont="1" applyFill="1" applyBorder="1" applyAlignment="1">
      <alignment vertical="center"/>
    </xf>
    <xf numFmtId="0" fontId="1" fillId="2" borderId="0" xfId="50" applyFill="1" applyAlignment="1">
      <alignment vertical="center"/>
    </xf>
    <xf numFmtId="0" fontId="1" fillId="2" borderId="0" xfId="50" applyFill="1" applyAlignment="1">
      <alignment horizontal="center" vertical="center"/>
    </xf>
    <xf numFmtId="0" fontId="11" fillId="2" borderId="0" xfId="50" applyFont="1" applyFill="1" applyAlignment="1">
      <alignment vertical="center"/>
    </xf>
    <xf numFmtId="0" fontId="1" fillId="2" borderId="0" xfId="50" applyFont="1" applyFill="1" applyAlignment="1">
      <alignment vertical="center"/>
    </xf>
    <xf numFmtId="0" fontId="11" fillId="2" borderId="0" xfId="50" applyFont="1" applyFill="1" applyAlignment="1">
      <alignment horizontal="center" vertical="center"/>
    </xf>
    <xf numFmtId="0" fontId="11" fillId="2" borderId="0" xfId="50" applyFont="1" applyFill="1" applyAlignment="1">
      <alignment horizontal="right" vertical="center"/>
    </xf>
    <xf numFmtId="0" fontId="5" fillId="2" borderId="0" xfId="50" applyFont="1" applyFill="1" applyAlignment="1">
      <alignment vertical="center"/>
    </xf>
    <xf numFmtId="0" fontId="1" fillId="0" borderId="0" xfId="50" applyFont="1" applyFill="1" applyAlignment="1">
      <alignment vertical="center"/>
    </xf>
    <xf numFmtId="10" fontId="1" fillId="2" borderId="0" xfId="50" applyNumberFormat="1" applyFill="1" applyAlignment="1">
      <alignment vertical="center"/>
    </xf>
    <xf numFmtId="179" fontId="1" fillId="2" borderId="0" xfId="50" applyNumberFormat="1" applyFill="1" applyAlignment="1">
      <alignment vertical="center"/>
    </xf>
    <xf numFmtId="0" fontId="5" fillId="2" borderId="0" xfId="50" applyFont="1" applyFill="1" applyBorder="1" applyAlignment="1">
      <alignment vertical="center"/>
    </xf>
    <xf numFmtId="0" fontId="1" fillId="2" borderId="0" xfId="50" applyFill="1" applyBorder="1" applyAlignment="1">
      <alignment vertical="center"/>
    </xf>
    <xf numFmtId="0" fontId="1" fillId="0" borderId="0" xfId="50" applyFont="1" applyFill="1" applyBorder="1" applyAlignment="1">
      <alignment vertical="center"/>
    </xf>
    <xf numFmtId="10" fontId="1" fillId="2" borderId="0" xfId="50" applyNumberFormat="1" applyFill="1" applyBorder="1" applyAlignment="1">
      <alignment vertical="center"/>
    </xf>
    <xf numFmtId="0" fontId="36" fillId="2" borderId="0" xfId="50" applyFont="1" applyFill="1" applyBorder="1" applyAlignment="1">
      <alignment horizontal="center" vertical="center"/>
    </xf>
    <xf numFmtId="0" fontId="36" fillId="0" borderId="0" xfId="50" applyFont="1" applyFill="1" applyBorder="1" applyAlignment="1">
      <alignment horizontal="center" vertical="center"/>
    </xf>
    <xf numFmtId="0" fontId="2" fillId="2" borderId="0" xfId="50" applyFont="1" applyFill="1" applyBorder="1" applyAlignment="1">
      <alignment horizontal="center" vertical="center"/>
    </xf>
    <xf numFmtId="0" fontId="11" fillId="2" borderId="2" xfId="50" applyFont="1" applyFill="1" applyBorder="1" applyAlignment="1">
      <alignment horizontal="center" vertical="center" wrapText="1"/>
    </xf>
    <xf numFmtId="0" fontId="11" fillId="2" borderId="2" xfId="50" applyFont="1" applyFill="1" applyBorder="1" applyAlignment="1">
      <alignment horizontal="center" vertical="center"/>
    </xf>
    <xf numFmtId="0" fontId="11" fillId="0" borderId="2" xfId="50" applyFont="1" applyFill="1" applyBorder="1" applyAlignment="1">
      <alignment horizontal="center" vertical="center" wrapText="1"/>
    </xf>
    <xf numFmtId="10" fontId="11" fillId="2" borderId="2" xfId="50" applyNumberFormat="1" applyFont="1" applyFill="1" applyBorder="1" applyAlignment="1">
      <alignment horizontal="center" vertical="center" wrapText="1"/>
    </xf>
    <xf numFmtId="179" fontId="1" fillId="2" borderId="0" xfId="50" applyNumberFormat="1" applyFill="1" applyAlignment="1">
      <alignment horizontal="center" vertical="center"/>
    </xf>
    <xf numFmtId="0" fontId="1" fillId="2" borderId="2" xfId="50" applyFont="1" applyFill="1" applyBorder="1" applyAlignment="1">
      <alignment horizontal="right" vertical="center"/>
    </xf>
    <xf numFmtId="1" fontId="42" fillId="2" borderId="2" xfId="0" applyNumberFormat="1" applyFont="1" applyFill="1" applyBorder="1" applyAlignment="1" applyProtection="1">
      <alignment horizontal="left" vertical="center"/>
      <protection locked="0"/>
    </xf>
    <xf numFmtId="10" fontId="8" fillId="2" borderId="2" xfId="0" applyNumberFormat="1" applyFont="1" applyFill="1" applyBorder="1" applyAlignment="1">
      <alignment vertical="center"/>
    </xf>
    <xf numFmtId="179" fontId="11" fillId="2" borderId="0" xfId="50" applyNumberFormat="1" applyFont="1" applyFill="1" applyAlignment="1">
      <alignment vertical="center"/>
    </xf>
    <xf numFmtId="0" fontId="11" fillId="2" borderId="2" xfId="50" applyFont="1" applyFill="1" applyBorder="1" applyAlignment="1">
      <alignment horizontal="left" vertical="center"/>
    </xf>
    <xf numFmtId="1" fontId="2" fillId="2" borderId="2" xfId="50" applyNumberFormat="1" applyFont="1" applyFill="1" applyBorder="1" applyAlignment="1" applyProtection="1">
      <alignment horizontal="left" vertical="center" wrapText="1"/>
      <protection locked="0"/>
    </xf>
    <xf numFmtId="10" fontId="2" fillId="2" borderId="2" xfId="0" applyNumberFormat="1" applyFont="1" applyFill="1" applyBorder="1" applyAlignment="1">
      <alignment vertical="center"/>
    </xf>
    <xf numFmtId="0" fontId="1" fillId="2" borderId="2" xfId="50" applyFont="1" applyFill="1" applyBorder="1" applyAlignment="1">
      <alignment horizontal="left" vertical="center"/>
    </xf>
    <xf numFmtId="179" fontId="11" fillId="3" borderId="0" xfId="50" applyNumberFormat="1" applyFont="1" applyFill="1" applyAlignment="1">
      <alignment vertical="center"/>
    </xf>
    <xf numFmtId="0" fontId="11" fillId="2" borderId="2" xfId="50" applyFont="1" applyFill="1" applyBorder="1" applyAlignment="1">
      <alignment horizontal="right" vertical="center"/>
    </xf>
    <xf numFmtId="179" fontId="2" fillId="2" borderId="2" xfId="50" applyNumberFormat="1" applyFont="1" applyFill="1" applyBorder="1" applyAlignment="1">
      <alignment horizontal="right" vertical="center" wrapText="1" shrinkToFit="1"/>
    </xf>
    <xf numFmtId="179" fontId="2" fillId="0" borderId="2" xfId="50" applyNumberFormat="1" applyFont="1" applyFill="1" applyBorder="1" applyAlignment="1">
      <alignment horizontal="right" vertical="center" wrapText="1" shrinkToFit="1"/>
    </xf>
    <xf numFmtId="10" fontId="2" fillId="2" borderId="2" xfId="50" applyNumberFormat="1" applyFont="1" applyFill="1" applyBorder="1" applyAlignment="1">
      <alignment horizontal="right" vertical="center" wrapText="1" shrinkToFit="1"/>
    </xf>
    <xf numFmtId="0" fontId="11" fillId="2" borderId="2" xfId="50" applyFont="1" applyFill="1" applyBorder="1" applyAlignment="1">
      <alignment vertical="center"/>
    </xf>
    <xf numFmtId="1" fontId="11" fillId="2" borderId="2" xfId="50" applyNumberFormat="1" applyFont="1" applyFill="1" applyBorder="1" applyAlignment="1" applyProtection="1">
      <alignment horizontal="left" vertical="center" wrapText="1"/>
      <protection locked="0"/>
    </xf>
    <xf numFmtId="0" fontId="1" fillId="2" borderId="2" xfId="50" applyFont="1" applyFill="1" applyBorder="1" applyAlignment="1">
      <alignment vertical="center"/>
    </xf>
    <xf numFmtId="179" fontId="2" fillId="2" borderId="2" xfId="0" applyNumberFormat="1" applyFont="1" applyFill="1" applyBorder="1" applyAlignment="1" applyProtection="1">
      <alignment horizontal="right" vertical="center"/>
    </xf>
    <xf numFmtId="179" fontId="2" fillId="0" borderId="2" xfId="0" applyNumberFormat="1" applyFont="1" applyFill="1" applyBorder="1" applyAlignment="1" applyProtection="1">
      <alignment horizontal="right" vertical="center"/>
    </xf>
    <xf numFmtId="10" fontId="2" fillId="2" borderId="2" xfId="0" applyNumberFormat="1" applyFont="1" applyFill="1" applyBorder="1" applyAlignment="1" applyProtection="1">
      <alignment horizontal="right" vertical="center"/>
    </xf>
    <xf numFmtId="179" fontId="1" fillId="2" borderId="2" xfId="50" applyNumberFormat="1" applyFont="1" applyFill="1" applyBorder="1" applyAlignment="1">
      <alignment horizontal="right" vertical="center" wrapText="1" shrinkToFit="1"/>
    </xf>
    <xf numFmtId="179" fontId="1" fillId="0" borderId="2" xfId="50" applyNumberFormat="1" applyFont="1" applyFill="1" applyBorder="1" applyAlignment="1">
      <alignment horizontal="right" vertical="center" wrapText="1" shrinkToFit="1"/>
    </xf>
    <xf numFmtId="10" fontId="1" fillId="2" borderId="2" xfId="50" applyNumberFormat="1" applyFont="1" applyFill="1" applyBorder="1" applyAlignment="1">
      <alignment horizontal="right" vertical="center" wrapText="1" shrinkToFit="1"/>
    </xf>
    <xf numFmtId="179" fontId="8" fillId="2" borderId="2" xfId="0" applyNumberFormat="1" applyFont="1" applyFill="1" applyBorder="1" applyAlignment="1" applyProtection="1">
      <alignment horizontal="right" vertical="center"/>
    </xf>
    <xf numFmtId="179" fontId="8" fillId="0" borderId="2" xfId="0" applyNumberFormat="1" applyFont="1" applyFill="1" applyBorder="1" applyAlignment="1" applyProtection="1">
      <alignment horizontal="right" vertical="center"/>
    </xf>
    <xf numFmtId="10" fontId="8" fillId="2" borderId="2" xfId="0" applyNumberFormat="1" applyFont="1" applyFill="1" applyBorder="1" applyAlignment="1" applyProtection="1">
      <alignment horizontal="right" vertical="center"/>
    </xf>
    <xf numFmtId="0" fontId="11" fillId="2" borderId="2" xfId="50" applyFont="1" applyFill="1" applyBorder="1" applyAlignment="1" applyProtection="1">
      <alignment horizontal="center" vertical="center"/>
      <protection locked="0"/>
    </xf>
    <xf numFmtId="10" fontId="1" fillId="0" borderId="0" xfId="50" applyNumberFormat="1" applyFont="1" applyFill="1" applyAlignme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全区社保" xfId="49"/>
    <cellStyle name="常规_2014年财政预算执行情况和2015年财政预算（人大版）" xfId="50"/>
    <cellStyle name="常规_附一组织收入" xfId="51"/>
    <cellStyle name="常规 2" xfId="52"/>
    <cellStyle name="常规_2013年政府性基金预算草案0109陈改" xfId="53"/>
    <cellStyle name="常规_Sheet1_1" xfId="54"/>
    <cellStyle name="常规_钦州市各县区2015年预算报表格式(请各县区于按时间规定报预算科,电子文档发刘武、黄梅梅OA邮箱或外网QZCZYSK@163.com)" xfId="55"/>
    <cellStyle name="常规_Sheet1_全区社保" xfId="56"/>
    <cellStyle name="常规_附表1&amp;2：2013年各级财政预算汇总表" xfId="57"/>
    <cellStyle name="样式 1" xfId="58"/>
    <cellStyle name="Normal" xfId="5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externalLink" Target="externalLinks/externalLink4.xml"/><Relationship Id="rId20" Type="http://schemas.openxmlformats.org/officeDocument/2006/relationships/externalLink" Target="externalLinks/externalLink3.xml"/><Relationship Id="rId2" Type="http://schemas.openxmlformats.org/officeDocument/2006/relationships/worksheet" Target="worksheets/sheet2.xml"/><Relationship Id="rId19" Type="http://schemas.openxmlformats.org/officeDocument/2006/relationships/externalLink" Target="externalLinks/externalLink2.xml"/><Relationship Id="rId18" Type="http://schemas.openxmlformats.org/officeDocument/2006/relationships/externalLink" Target="externalLinks/externalLink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usr-data\&#32993;&#33395;&#26757;\2025&#24180;\01.&#39044;&#31639;\29.&#20915;&#31639;\\&#24037;&#20316;&#25991;&#20214;\6.&#36130;&#25919;&#20915;&#31639;\&#36130;&#25919;&#24635;&#20915;&#31639;&#25253;&#34920;_2024&#24180;_&#26611;&#21335;&#21306;_&#26242;&#23450;&#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edia\usr-data\&#32993;&#33395;&#26757;\2025&#24180;\01.&#39044;&#31639;\29.&#20915;&#31639;\\&#24037;&#20316;&#25991;&#20214;\6.&#36130;&#25919;&#20915;&#31639;\&#25903;&#20986;&#21151;&#33021;&#31185;&#30446;&#27719;&#24635;7001-2025&#65288;0115&#65289;&#19968;&#33324;&#20844;&#20849;&#39044;&#31639;&#25903;&#209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edia\usr-data\&#32993;&#33395;&#26757;\2025&#24180;\01.&#39044;&#31639;\29.&#20915;&#31639;\\&#24037;&#20316;&#25991;&#20214;\6.&#36130;&#25919;&#20915;&#31639;\&#36130;&#25919;&#24635;&#20915;&#31639;&#25253;&#34920;_2025&#24180;_&#26611;&#21335;&#21306;_2026-04-27%2009_33_0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edia\usr-data\&#32993;&#33395;&#26757;\2025&#24180;\01.&#39044;&#31639;\29.&#20915;&#31639;\C:\Program%20Files%20(x86)\Kingsoft\WPS%20Office\12.8.2.18606\office6\&#24037;&#20316;&#31807;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 val="L23-GX"/>
    </sheetNames>
    <sheetDataSet>
      <sheetData sheetId="0">
        <row r="19">
          <cell r="B19" t="str">
            <v>万元</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第一页"/>
      <sheetName val="Sheet1"/>
      <sheetName val="Sheet2"/>
    </sheetNames>
    <sheetDataSet>
      <sheetData sheetId="0"/>
      <sheetData sheetId="1">
        <row r="1">
          <cell r="A1" t="str">
            <v>编码</v>
          </cell>
          <cell r="B1" t="str">
            <v>借方累计发生</v>
          </cell>
        </row>
        <row r="2">
          <cell r="A2">
            <v>201</v>
          </cell>
          <cell r="B2">
            <v>272244602.54</v>
          </cell>
        </row>
        <row r="3">
          <cell r="A3">
            <v>20101</v>
          </cell>
          <cell r="B3">
            <v>12686472.08</v>
          </cell>
        </row>
        <row r="4">
          <cell r="A4">
            <v>2010101</v>
          </cell>
          <cell r="B4">
            <v>6918799.18</v>
          </cell>
        </row>
        <row r="5">
          <cell r="A5">
            <v>2010102</v>
          </cell>
          <cell r="B5">
            <v>181391.23</v>
          </cell>
        </row>
        <row r="6">
          <cell r="A6">
            <v>2010103</v>
          </cell>
          <cell r="B6">
            <v>3982788.74</v>
          </cell>
        </row>
        <row r="7">
          <cell r="A7">
            <v>2010104</v>
          </cell>
          <cell r="B7">
            <v>279288</v>
          </cell>
        </row>
        <row r="8">
          <cell r="A8">
            <v>2010107</v>
          </cell>
          <cell r="B8">
            <v>573922.4</v>
          </cell>
        </row>
        <row r="9">
          <cell r="A9">
            <v>2010108</v>
          </cell>
          <cell r="B9">
            <v>528218.33</v>
          </cell>
        </row>
        <row r="10">
          <cell r="A10">
            <v>2010199</v>
          </cell>
          <cell r="B10">
            <v>222064.2</v>
          </cell>
        </row>
        <row r="11">
          <cell r="A11">
            <v>20102</v>
          </cell>
          <cell r="B11">
            <v>4007761.09</v>
          </cell>
        </row>
        <row r="12">
          <cell r="A12">
            <v>2010201</v>
          </cell>
          <cell r="B12">
            <v>3686860.75</v>
          </cell>
        </row>
        <row r="13">
          <cell r="A13">
            <v>2010202</v>
          </cell>
          <cell r="B13">
            <v>116120</v>
          </cell>
        </row>
        <row r="14">
          <cell r="A14">
            <v>2010204</v>
          </cell>
          <cell r="B14">
            <v>115156.28</v>
          </cell>
        </row>
        <row r="15">
          <cell r="A15">
            <v>2010205</v>
          </cell>
          <cell r="B15">
            <v>79210.56</v>
          </cell>
        </row>
        <row r="16">
          <cell r="A16">
            <v>2010299</v>
          </cell>
          <cell r="B16">
            <v>10413.5</v>
          </cell>
        </row>
        <row r="17">
          <cell r="A17">
            <v>20103</v>
          </cell>
          <cell r="B17">
            <v>98666877.41</v>
          </cell>
        </row>
        <row r="18">
          <cell r="A18">
            <v>2010301</v>
          </cell>
          <cell r="B18">
            <v>51471810.61</v>
          </cell>
        </row>
        <row r="19">
          <cell r="A19">
            <v>2010302</v>
          </cell>
          <cell r="B19">
            <v>4054240.56</v>
          </cell>
        </row>
        <row r="20">
          <cell r="A20">
            <v>2010303</v>
          </cell>
          <cell r="B20">
            <v>17611754.6</v>
          </cell>
        </row>
        <row r="21">
          <cell r="A21">
            <v>2010350</v>
          </cell>
          <cell r="B21">
            <v>25350263.04</v>
          </cell>
        </row>
        <row r="22">
          <cell r="A22">
            <v>2010399</v>
          </cell>
          <cell r="B22">
            <v>178808.6</v>
          </cell>
        </row>
        <row r="23">
          <cell r="A23">
            <v>20104</v>
          </cell>
          <cell r="B23">
            <v>5775063.28</v>
          </cell>
        </row>
        <row r="24">
          <cell r="A24">
            <v>2010401</v>
          </cell>
          <cell r="B24">
            <v>2178560.24</v>
          </cell>
        </row>
        <row r="25">
          <cell r="A25">
            <v>2010402</v>
          </cell>
          <cell r="B25">
            <v>2216614.27</v>
          </cell>
        </row>
        <row r="26">
          <cell r="A26">
            <v>2010499</v>
          </cell>
          <cell r="B26">
            <v>1379888.77</v>
          </cell>
        </row>
        <row r="27">
          <cell r="A27">
            <v>20105</v>
          </cell>
          <cell r="B27">
            <v>3719293.7</v>
          </cell>
        </row>
        <row r="28">
          <cell r="A28">
            <v>2010501</v>
          </cell>
          <cell r="B28">
            <v>2721888.2</v>
          </cell>
        </row>
        <row r="29">
          <cell r="A29">
            <v>2010502</v>
          </cell>
          <cell r="B29">
            <v>52016.5</v>
          </cell>
        </row>
        <row r="30">
          <cell r="A30">
            <v>2010507</v>
          </cell>
          <cell r="B30">
            <v>810359</v>
          </cell>
        </row>
        <row r="31">
          <cell r="A31">
            <v>2010508</v>
          </cell>
          <cell r="B31">
            <v>135030</v>
          </cell>
        </row>
        <row r="32">
          <cell r="A32">
            <v>20106</v>
          </cell>
          <cell r="B32">
            <v>6588424.82</v>
          </cell>
        </row>
        <row r="33">
          <cell r="A33">
            <v>2010601</v>
          </cell>
          <cell r="B33">
            <v>6368578.82</v>
          </cell>
        </row>
        <row r="34">
          <cell r="A34">
            <v>2010602</v>
          </cell>
          <cell r="B34">
            <v>196096</v>
          </cell>
        </row>
        <row r="35">
          <cell r="A35">
            <v>2010607</v>
          </cell>
          <cell r="B35">
            <v>23750</v>
          </cell>
        </row>
        <row r="36">
          <cell r="A36">
            <v>20107</v>
          </cell>
          <cell r="B36">
            <v>26419703.59</v>
          </cell>
        </row>
        <row r="37">
          <cell r="A37">
            <v>2010701</v>
          </cell>
          <cell r="B37">
            <v>9173007.68</v>
          </cell>
        </row>
        <row r="38">
          <cell r="A38">
            <v>2010702</v>
          </cell>
          <cell r="B38">
            <v>2273867.76</v>
          </cell>
        </row>
        <row r="39">
          <cell r="A39">
            <v>2010799</v>
          </cell>
          <cell r="B39">
            <v>14972828.15</v>
          </cell>
        </row>
        <row r="40">
          <cell r="A40">
            <v>20108</v>
          </cell>
          <cell r="B40">
            <v>1959117.15</v>
          </cell>
        </row>
        <row r="41">
          <cell r="A41">
            <v>2010801</v>
          </cell>
          <cell r="B41">
            <v>1822513.15</v>
          </cell>
        </row>
        <row r="42">
          <cell r="A42">
            <v>2010804</v>
          </cell>
          <cell r="B42">
            <v>125000</v>
          </cell>
        </row>
        <row r="43">
          <cell r="A43">
            <v>2010806</v>
          </cell>
          <cell r="B43">
            <v>11604</v>
          </cell>
        </row>
        <row r="44">
          <cell r="A44">
            <v>20111</v>
          </cell>
          <cell r="B44">
            <v>9526960.33</v>
          </cell>
        </row>
        <row r="45">
          <cell r="A45">
            <v>2011101</v>
          </cell>
          <cell r="B45">
            <v>8185454.41</v>
          </cell>
        </row>
        <row r="46">
          <cell r="A46">
            <v>2011102</v>
          </cell>
          <cell r="B46">
            <v>48902</v>
          </cell>
        </row>
        <row r="47">
          <cell r="A47">
            <v>2011150</v>
          </cell>
          <cell r="B47">
            <v>873973.92</v>
          </cell>
        </row>
        <row r="48">
          <cell r="A48">
            <v>2011199</v>
          </cell>
          <cell r="B48">
            <v>418630</v>
          </cell>
        </row>
        <row r="49">
          <cell r="A49">
            <v>20113</v>
          </cell>
          <cell r="B49">
            <v>3473248.87</v>
          </cell>
        </row>
        <row r="50">
          <cell r="A50">
            <v>2011301</v>
          </cell>
          <cell r="B50">
            <v>2928512.16</v>
          </cell>
        </row>
        <row r="51">
          <cell r="A51">
            <v>2011308</v>
          </cell>
          <cell r="B51">
            <v>377466.71</v>
          </cell>
        </row>
        <row r="52">
          <cell r="A52">
            <v>2011399</v>
          </cell>
          <cell r="B52">
            <v>167270</v>
          </cell>
        </row>
        <row r="53">
          <cell r="A53">
            <v>20123</v>
          </cell>
          <cell r="B53">
            <v>110637.66</v>
          </cell>
        </row>
        <row r="54">
          <cell r="A54">
            <v>2012302</v>
          </cell>
          <cell r="B54">
            <v>20000</v>
          </cell>
        </row>
        <row r="55">
          <cell r="A55">
            <v>2012304</v>
          </cell>
          <cell r="B55">
            <v>90637.66</v>
          </cell>
        </row>
        <row r="56">
          <cell r="A56">
            <v>20126</v>
          </cell>
          <cell r="B56">
            <v>1036010.78</v>
          </cell>
        </row>
        <row r="57">
          <cell r="A57">
            <v>2012601</v>
          </cell>
          <cell r="B57">
            <v>1015192.48</v>
          </cell>
        </row>
        <row r="58">
          <cell r="A58">
            <v>2012604</v>
          </cell>
          <cell r="B58">
            <v>20818.3</v>
          </cell>
        </row>
        <row r="59">
          <cell r="A59">
            <v>20128</v>
          </cell>
          <cell r="B59">
            <v>526411.8</v>
          </cell>
        </row>
        <row r="60">
          <cell r="A60">
            <v>2012801</v>
          </cell>
          <cell r="B60">
            <v>420037.8</v>
          </cell>
        </row>
        <row r="61">
          <cell r="A61">
            <v>2012802</v>
          </cell>
          <cell r="B61">
            <v>106374</v>
          </cell>
        </row>
        <row r="62">
          <cell r="A62">
            <v>20129</v>
          </cell>
          <cell r="B62">
            <v>5277598.9</v>
          </cell>
        </row>
        <row r="63">
          <cell r="A63">
            <v>2012901</v>
          </cell>
          <cell r="B63">
            <v>2181030.57</v>
          </cell>
        </row>
        <row r="64">
          <cell r="A64">
            <v>2012902</v>
          </cell>
          <cell r="B64">
            <v>21088</v>
          </cell>
        </row>
        <row r="65">
          <cell r="A65">
            <v>2012906</v>
          </cell>
          <cell r="B65">
            <v>286800</v>
          </cell>
        </row>
        <row r="66">
          <cell r="A66">
            <v>2012999</v>
          </cell>
          <cell r="B66">
            <v>2788680.33</v>
          </cell>
        </row>
        <row r="67">
          <cell r="A67">
            <v>20131</v>
          </cell>
          <cell r="B67">
            <v>5805046.05</v>
          </cell>
        </row>
        <row r="68">
          <cell r="A68">
            <v>2013101</v>
          </cell>
          <cell r="B68">
            <v>3572501.73</v>
          </cell>
        </row>
        <row r="69">
          <cell r="A69">
            <v>2013102</v>
          </cell>
          <cell r="B69">
            <v>342240.9</v>
          </cell>
        </row>
        <row r="70">
          <cell r="A70">
            <v>2013150</v>
          </cell>
          <cell r="B70">
            <v>1890303.42</v>
          </cell>
        </row>
        <row r="71">
          <cell r="A71">
            <v>20132</v>
          </cell>
          <cell r="B71">
            <v>12993457.12</v>
          </cell>
        </row>
        <row r="72">
          <cell r="A72">
            <v>2013201</v>
          </cell>
          <cell r="B72">
            <v>4562895.64</v>
          </cell>
        </row>
        <row r="73">
          <cell r="A73">
            <v>2013202</v>
          </cell>
          <cell r="B73">
            <v>1654808.15</v>
          </cell>
        </row>
        <row r="74">
          <cell r="A74">
            <v>2013250</v>
          </cell>
          <cell r="B74">
            <v>2081145.97</v>
          </cell>
        </row>
        <row r="75">
          <cell r="A75">
            <v>2013299</v>
          </cell>
          <cell r="B75">
            <v>4694607.36</v>
          </cell>
        </row>
        <row r="76">
          <cell r="A76">
            <v>20133</v>
          </cell>
          <cell r="B76">
            <v>4123472.79</v>
          </cell>
        </row>
        <row r="77">
          <cell r="A77">
            <v>2013301</v>
          </cell>
          <cell r="B77">
            <v>1888552.73</v>
          </cell>
        </row>
        <row r="78">
          <cell r="A78">
            <v>2013302</v>
          </cell>
          <cell r="B78">
            <v>1382986.19</v>
          </cell>
        </row>
        <row r="79">
          <cell r="A79">
            <v>2013350</v>
          </cell>
          <cell r="B79">
            <v>851933.87</v>
          </cell>
        </row>
        <row r="80">
          <cell r="A80">
            <v>20134</v>
          </cell>
          <cell r="B80">
            <v>2219672.11</v>
          </cell>
        </row>
        <row r="81">
          <cell r="A81">
            <v>2013401</v>
          </cell>
          <cell r="B81">
            <v>1583848.69</v>
          </cell>
        </row>
        <row r="82">
          <cell r="A82">
            <v>2013402</v>
          </cell>
          <cell r="B82">
            <v>584823.42</v>
          </cell>
        </row>
        <row r="83">
          <cell r="A83">
            <v>2013404</v>
          </cell>
          <cell r="B83">
            <v>30000</v>
          </cell>
        </row>
        <row r="84">
          <cell r="A84">
            <v>2013405</v>
          </cell>
          <cell r="B84">
            <v>21000</v>
          </cell>
        </row>
        <row r="85">
          <cell r="A85">
            <v>20136</v>
          </cell>
          <cell r="B85">
            <v>27972138.99</v>
          </cell>
        </row>
        <row r="86">
          <cell r="A86">
            <v>2013601</v>
          </cell>
          <cell r="B86">
            <v>6293067.89</v>
          </cell>
        </row>
        <row r="87">
          <cell r="A87">
            <v>2013602</v>
          </cell>
          <cell r="B87">
            <v>9722669.04</v>
          </cell>
        </row>
        <row r="88">
          <cell r="A88">
            <v>2013650</v>
          </cell>
          <cell r="B88">
            <v>11886602.06</v>
          </cell>
        </row>
        <row r="89">
          <cell r="A89">
            <v>2013699</v>
          </cell>
          <cell r="B89">
            <v>69800</v>
          </cell>
        </row>
        <row r="90">
          <cell r="A90">
            <v>20138</v>
          </cell>
          <cell r="B90">
            <v>19342414.47</v>
          </cell>
        </row>
        <row r="91">
          <cell r="A91">
            <v>2013801</v>
          </cell>
          <cell r="B91">
            <v>17027679.13</v>
          </cell>
        </row>
        <row r="92">
          <cell r="A92">
            <v>2013804</v>
          </cell>
          <cell r="B92">
            <v>41960</v>
          </cell>
        </row>
        <row r="93">
          <cell r="A93">
            <v>2013805</v>
          </cell>
          <cell r="B93">
            <v>451800</v>
          </cell>
        </row>
        <row r="94">
          <cell r="A94">
            <v>2013808</v>
          </cell>
          <cell r="B94">
            <v>963708</v>
          </cell>
        </row>
        <row r="95">
          <cell r="A95">
            <v>2013812</v>
          </cell>
          <cell r="B95">
            <v>30000</v>
          </cell>
        </row>
        <row r="96">
          <cell r="A96">
            <v>2013815</v>
          </cell>
          <cell r="B96">
            <v>3800</v>
          </cell>
        </row>
        <row r="97">
          <cell r="A97">
            <v>2013816</v>
          </cell>
          <cell r="B97">
            <v>157652</v>
          </cell>
        </row>
        <row r="98">
          <cell r="A98">
            <v>2013899</v>
          </cell>
          <cell r="B98">
            <v>665815.34</v>
          </cell>
        </row>
        <row r="99">
          <cell r="A99">
            <v>20139</v>
          </cell>
          <cell r="B99">
            <v>9031275.72</v>
          </cell>
        </row>
        <row r="100">
          <cell r="A100">
            <v>2013902</v>
          </cell>
          <cell r="B100">
            <v>134817</v>
          </cell>
        </row>
        <row r="101">
          <cell r="A101">
            <v>2013904</v>
          </cell>
          <cell r="B101">
            <v>2557642.83</v>
          </cell>
        </row>
        <row r="102">
          <cell r="A102">
            <v>2013999</v>
          </cell>
          <cell r="B102">
            <v>6338815.89</v>
          </cell>
        </row>
        <row r="103">
          <cell r="A103">
            <v>20199</v>
          </cell>
          <cell r="B103">
            <v>10983543.83</v>
          </cell>
        </row>
        <row r="104">
          <cell r="A104">
            <v>2019999</v>
          </cell>
          <cell r="B104">
            <v>10983543.83</v>
          </cell>
        </row>
        <row r="105">
          <cell r="A105">
            <v>203</v>
          </cell>
          <cell r="B105">
            <v>1997647.53</v>
          </cell>
        </row>
        <row r="106">
          <cell r="A106">
            <v>20306</v>
          </cell>
          <cell r="B106">
            <v>1997647.53</v>
          </cell>
        </row>
        <row r="107">
          <cell r="A107">
            <v>2030601</v>
          </cell>
          <cell r="B107">
            <v>812000</v>
          </cell>
        </row>
        <row r="108">
          <cell r="A108">
            <v>2030603</v>
          </cell>
          <cell r="B108">
            <v>88636</v>
          </cell>
        </row>
        <row r="109">
          <cell r="A109">
            <v>2030607</v>
          </cell>
          <cell r="B109">
            <v>1097011.53</v>
          </cell>
        </row>
        <row r="110">
          <cell r="A110">
            <v>204</v>
          </cell>
          <cell r="B110">
            <v>168389938.45</v>
          </cell>
        </row>
        <row r="111">
          <cell r="A111">
            <v>20402</v>
          </cell>
          <cell r="B111">
            <v>151731648.67</v>
          </cell>
        </row>
        <row r="112">
          <cell r="A112">
            <v>2040201</v>
          </cell>
          <cell r="B112">
            <v>39409389.95</v>
          </cell>
        </row>
        <row r="113">
          <cell r="A113">
            <v>2040299</v>
          </cell>
          <cell r="B113">
            <v>112322258.72</v>
          </cell>
        </row>
        <row r="114">
          <cell r="A114">
            <v>20404</v>
          </cell>
          <cell r="B114">
            <v>3689131.72</v>
          </cell>
        </row>
        <row r="115">
          <cell r="A115">
            <v>2040401</v>
          </cell>
          <cell r="B115">
            <v>1302805.49</v>
          </cell>
        </row>
        <row r="116">
          <cell r="A116">
            <v>2040499</v>
          </cell>
          <cell r="B116">
            <v>2386326.23</v>
          </cell>
        </row>
        <row r="117">
          <cell r="A117">
            <v>20405</v>
          </cell>
          <cell r="B117">
            <v>4201622.62</v>
          </cell>
        </row>
        <row r="118">
          <cell r="A118">
            <v>2040501</v>
          </cell>
          <cell r="B118">
            <v>2221306</v>
          </cell>
        </row>
        <row r="119">
          <cell r="A119">
            <v>2040599</v>
          </cell>
          <cell r="B119">
            <v>1980316.62</v>
          </cell>
        </row>
        <row r="120">
          <cell r="A120">
            <v>20406</v>
          </cell>
          <cell r="B120">
            <v>8405508.09</v>
          </cell>
        </row>
        <row r="121">
          <cell r="A121">
            <v>2040601</v>
          </cell>
          <cell r="B121">
            <v>5972896.33</v>
          </cell>
        </row>
        <row r="122">
          <cell r="A122">
            <v>2040602</v>
          </cell>
          <cell r="B122">
            <v>18526.08</v>
          </cell>
        </row>
        <row r="123">
          <cell r="A123">
            <v>2040607</v>
          </cell>
          <cell r="B123">
            <v>554425.8</v>
          </cell>
        </row>
        <row r="124">
          <cell r="A124">
            <v>2040610</v>
          </cell>
          <cell r="B124">
            <v>440325.12</v>
          </cell>
        </row>
        <row r="125">
          <cell r="A125">
            <v>2040612</v>
          </cell>
          <cell r="B125">
            <v>55894</v>
          </cell>
        </row>
        <row r="126">
          <cell r="A126">
            <v>2040699</v>
          </cell>
          <cell r="B126">
            <v>1363440.76</v>
          </cell>
        </row>
        <row r="127">
          <cell r="A127">
            <v>20499</v>
          </cell>
          <cell r="B127">
            <v>362027.35</v>
          </cell>
        </row>
        <row r="128">
          <cell r="A128">
            <v>2049999</v>
          </cell>
          <cell r="B128">
            <v>362027.35</v>
          </cell>
        </row>
        <row r="129">
          <cell r="A129">
            <v>205</v>
          </cell>
          <cell r="B129">
            <v>625642105.77</v>
          </cell>
        </row>
        <row r="130">
          <cell r="A130">
            <v>20501</v>
          </cell>
          <cell r="B130">
            <v>13911233.54</v>
          </cell>
        </row>
        <row r="131">
          <cell r="A131">
            <v>2050101</v>
          </cell>
          <cell r="B131">
            <v>1412095.91</v>
          </cell>
        </row>
        <row r="132">
          <cell r="A132">
            <v>2050102</v>
          </cell>
          <cell r="B132">
            <v>8400787.18</v>
          </cell>
        </row>
        <row r="133">
          <cell r="A133">
            <v>2050199</v>
          </cell>
          <cell r="B133">
            <v>4098350.45</v>
          </cell>
        </row>
        <row r="134">
          <cell r="A134">
            <v>20502</v>
          </cell>
          <cell r="B134">
            <v>604420211.41</v>
          </cell>
        </row>
        <row r="135">
          <cell r="A135">
            <v>2050201</v>
          </cell>
          <cell r="B135">
            <v>47839544.95</v>
          </cell>
        </row>
        <row r="136">
          <cell r="A136">
            <v>2050202</v>
          </cell>
          <cell r="B136">
            <v>332276810.46</v>
          </cell>
        </row>
        <row r="137">
          <cell r="A137">
            <v>2050203</v>
          </cell>
          <cell r="B137">
            <v>213400932.16</v>
          </cell>
        </row>
        <row r="138">
          <cell r="A138">
            <v>2050299</v>
          </cell>
          <cell r="B138">
            <v>10902923.84</v>
          </cell>
        </row>
        <row r="139">
          <cell r="A139">
            <v>20503</v>
          </cell>
          <cell r="B139">
            <v>1473039.4</v>
          </cell>
        </row>
        <row r="140">
          <cell r="A140">
            <v>2050305</v>
          </cell>
          <cell r="B140">
            <v>1473039.4</v>
          </cell>
        </row>
        <row r="141">
          <cell r="A141">
            <v>20507</v>
          </cell>
          <cell r="B141">
            <v>17954</v>
          </cell>
        </row>
        <row r="142">
          <cell r="A142">
            <v>2050799</v>
          </cell>
          <cell r="B142">
            <v>17954</v>
          </cell>
        </row>
        <row r="143">
          <cell r="A143">
            <v>20508</v>
          </cell>
          <cell r="B143">
            <v>3920304.58</v>
          </cell>
        </row>
        <row r="144">
          <cell r="A144">
            <v>2050802</v>
          </cell>
          <cell r="B144">
            <v>3920304.58</v>
          </cell>
        </row>
        <row r="145">
          <cell r="A145">
            <v>20509</v>
          </cell>
          <cell r="B145">
            <v>1843606.69</v>
          </cell>
        </row>
        <row r="146">
          <cell r="A146">
            <v>2050999</v>
          </cell>
          <cell r="B146">
            <v>1843606.69</v>
          </cell>
        </row>
        <row r="147">
          <cell r="A147">
            <v>20599</v>
          </cell>
          <cell r="B147">
            <v>55756.15</v>
          </cell>
        </row>
        <row r="148">
          <cell r="A148">
            <v>2059999</v>
          </cell>
          <cell r="B148">
            <v>55756.15</v>
          </cell>
        </row>
        <row r="149">
          <cell r="A149">
            <v>206</v>
          </cell>
          <cell r="B149">
            <v>1366064.22</v>
          </cell>
        </row>
        <row r="150">
          <cell r="A150">
            <v>20601</v>
          </cell>
          <cell r="B150">
            <v>1216064.22</v>
          </cell>
        </row>
        <row r="151">
          <cell r="A151">
            <v>2060101</v>
          </cell>
          <cell r="B151">
            <v>1186294.87</v>
          </cell>
        </row>
        <row r="152">
          <cell r="A152">
            <v>2060102</v>
          </cell>
          <cell r="B152">
            <v>29211.35</v>
          </cell>
        </row>
        <row r="153">
          <cell r="A153">
            <v>2060199</v>
          </cell>
          <cell r="B153">
            <v>558</v>
          </cell>
        </row>
        <row r="154">
          <cell r="A154">
            <v>20605</v>
          </cell>
          <cell r="B154">
            <v>150000</v>
          </cell>
        </row>
        <row r="155">
          <cell r="A155">
            <v>2060502</v>
          </cell>
          <cell r="B155">
            <v>150000</v>
          </cell>
        </row>
        <row r="156">
          <cell r="A156">
            <v>2060599</v>
          </cell>
          <cell r="B156" t="str">
            <v/>
          </cell>
        </row>
        <row r="157">
          <cell r="A157">
            <v>207</v>
          </cell>
          <cell r="B157">
            <v>5434098.83</v>
          </cell>
        </row>
        <row r="158">
          <cell r="A158">
            <v>20701</v>
          </cell>
          <cell r="B158">
            <v>4399396.83</v>
          </cell>
        </row>
        <row r="159">
          <cell r="A159">
            <v>2070101</v>
          </cell>
          <cell r="B159">
            <v>1365957.61</v>
          </cell>
        </row>
        <row r="160">
          <cell r="A160">
            <v>2070102</v>
          </cell>
          <cell r="B160">
            <v>140</v>
          </cell>
        </row>
        <row r="161">
          <cell r="A161">
            <v>2070104</v>
          </cell>
          <cell r="B161">
            <v>829971.56</v>
          </cell>
        </row>
        <row r="162">
          <cell r="A162">
            <v>2070109</v>
          </cell>
          <cell r="B162">
            <v>1286212.76</v>
          </cell>
        </row>
        <row r="163">
          <cell r="A163">
            <v>2070199</v>
          </cell>
          <cell r="B163">
            <v>917114.9</v>
          </cell>
        </row>
        <row r="164">
          <cell r="A164">
            <v>20703</v>
          </cell>
          <cell r="B164">
            <v>457324</v>
          </cell>
        </row>
        <row r="165">
          <cell r="A165">
            <v>2070305</v>
          </cell>
          <cell r="B165">
            <v>137324</v>
          </cell>
        </row>
        <row r="166">
          <cell r="A166">
            <v>2070308</v>
          </cell>
          <cell r="B166">
            <v>320000</v>
          </cell>
        </row>
        <row r="167">
          <cell r="A167">
            <v>20708</v>
          </cell>
          <cell r="B167">
            <v>290858</v>
          </cell>
        </row>
        <row r="168">
          <cell r="A168">
            <v>2070899</v>
          </cell>
          <cell r="B168">
            <v>290858</v>
          </cell>
        </row>
        <row r="169">
          <cell r="A169">
            <v>20799</v>
          </cell>
          <cell r="B169">
            <v>286520</v>
          </cell>
        </row>
        <row r="170">
          <cell r="A170">
            <v>2079999</v>
          </cell>
          <cell r="B170">
            <v>286520</v>
          </cell>
        </row>
        <row r="171">
          <cell r="A171">
            <v>208</v>
          </cell>
          <cell r="B171">
            <v>714516688.01</v>
          </cell>
        </row>
        <row r="172">
          <cell r="A172">
            <v>20801</v>
          </cell>
          <cell r="B172">
            <v>35531678.38</v>
          </cell>
        </row>
        <row r="173">
          <cell r="A173">
            <v>2080101</v>
          </cell>
          <cell r="B173">
            <v>2093670.58</v>
          </cell>
        </row>
        <row r="174">
          <cell r="A174">
            <v>2080102</v>
          </cell>
          <cell r="B174">
            <v>24738641.8</v>
          </cell>
        </row>
        <row r="175">
          <cell r="A175">
            <v>2080104</v>
          </cell>
          <cell r="B175">
            <v>3194238.81</v>
          </cell>
        </row>
        <row r="176">
          <cell r="A176">
            <v>2080105</v>
          </cell>
          <cell r="B176">
            <v>4610365.14</v>
          </cell>
        </row>
        <row r="177">
          <cell r="A177">
            <v>2080106</v>
          </cell>
          <cell r="B177">
            <v>47519</v>
          </cell>
        </row>
        <row r="178">
          <cell r="A178">
            <v>2080199</v>
          </cell>
          <cell r="B178">
            <v>847243.05</v>
          </cell>
        </row>
        <row r="179">
          <cell r="A179">
            <v>20802</v>
          </cell>
          <cell r="B179">
            <v>56910612.71</v>
          </cell>
        </row>
        <row r="180">
          <cell r="A180">
            <v>2080201</v>
          </cell>
          <cell r="B180">
            <v>2702739.07</v>
          </cell>
        </row>
        <row r="181">
          <cell r="A181">
            <v>2080202</v>
          </cell>
          <cell r="B181">
            <v>547500</v>
          </cell>
        </row>
        <row r="182">
          <cell r="A182">
            <v>2080206</v>
          </cell>
          <cell r="B182">
            <v>47000</v>
          </cell>
        </row>
        <row r="183">
          <cell r="A183">
            <v>2080207</v>
          </cell>
          <cell r="B183">
            <v>3120</v>
          </cell>
        </row>
        <row r="184">
          <cell r="A184">
            <v>2080299</v>
          </cell>
          <cell r="B184">
            <v>53610253.64</v>
          </cell>
        </row>
        <row r="185">
          <cell r="A185">
            <v>20805</v>
          </cell>
          <cell r="B185">
            <v>338093226.44</v>
          </cell>
        </row>
        <row r="186">
          <cell r="A186">
            <v>2080501</v>
          </cell>
          <cell r="B186">
            <v>427686.56</v>
          </cell>
        </row>
        <row r="187">
          <cell r="A187">
            <v>2080502</v>
          </cell>
          <cell r="B187">
            <v>46433509.6</v>
          </cell>
        </row>
        <row r="188">
          <cell r="A188">
            <v>2080503</v>
          </cell>
          <cell r="B188">
            <v>1614148.95</v>
          </cell>
        </row>
        <row r="189">
          <cell r="A189">
            <v>2080505</v>
          </cell>
          <cell r="B189">
            <v>99628550.71</v>
          </cell>
        </row>
        <row r="190">
          <cell r="A190">
            <v>2080506</v>
          </cell>
          <cell r="B190">
            <v>55679330.62</v>
          </cell>
        </row>
        <row r="191">
          <cell r="A191">
            <v>2080507</v>
          </cell>
          <cell r="B191">
            <v>134310000</v>
          </cell>
        </row>
        <row r="192">
          <cell r="A192">
            <v>2080508</v>
          </cell>
          <cell r="B192" t="str">
            <v/>
          </cell>
        </row>
        <row r="193">
          <cell r="A193">
            <v>20807</v>
          </cell>
          <cell r="B193">
            <v>20051131.74</v>
          </cell>
        </row>
        <row r="194">
          <cell r="A194">
            <v>2080701</v>
          </cell>
          <cell r="B194">
            <v>1122303.5</v>
          </cell>
        </row>
        <row r="195">
          <cell r="A195">
            <v>2080702</v>
          </cell>
          <cell r="B195">
            <v>2866181</v>
          </cell>
        </row>
        <row r="196">
          <cell r="A196">
            <v>2080704</v>
          </cell>
          <cell r="B196">
            <v>4849819.24</v>
          </cell>
        </row>
        <row r="197">
          <cell r="A197">
            <v>2080705</v>
          </cell>
          <cell r="B197">
            <v>8097710.12</v>
          </cell>
        </row>
        <row r="198">
          <cell r="A198">
            <v>2080799</v>
          </cell>
          <cell r="B198">
            <v>3115117.88</v>
          </cell>
        </row>
        <row r="199">
          <cell r="A199">
            <v>20808</v>
          </cell>
          <cell r="B199">
            <v>27714602.47</v>
          </cell>
        </row>
        <row r="200">
          <cell r="A200">
            <v>2080801</v>
          </cell>
          <cell r="B200">
            <v>7572759.42</v>
          </cell>
        </row>
        <row r="201">
          <cell r="A201">
            <v>2080802</v>
          </cell>
          <cell r="B201">
            <v>16800</v>
          </cell>
        </row>
        <row r="202">
          <cell r="A202">
            <v>2080803</v>
          </cell>
          <cell r="B202">
            <v>13489968.89</v>
          </cell>
        </row>
        <row r="203">
          <cell r="A203">
            <v>2080805</v>
          </cell>
          <cell r="B203">
            <v>5659883.74</v>
          </cell>
        </row>
        <row r="204">
          <cell r="A204">
            <v>2080899</v>
          </cell>
          <cell r="B204">
            <v>975190.42</v>
          </cell>
        </row>
        <row r="205">
          <cell r="A205">
            <v>20809</v>
          </cell>
          <cell r="B205">
            <v>1589314.47</v>
          </cell>
        </row>
        <row r="206">
          <cell r="A206">
            <v>2080901</v>
          </cell>
          <cell r="B206">
            <v>1498500</v>
          </cell>
        </row>
        <row r="207">
          <cell r="A207">
            <v>2080999</v>
          </cell>
          <cell r="B207">
            <v>90814.47</v>
          </cell>
        </row>
        <row r="208">
          <cell r="A208">
            <v>20810</v>
          </cell>
          <cell r="B208">
            <v>14150357.83</v>
          </cell>
        </row>
        <row r="209">
          <cell r="A209">
            <v>2081001</v>
          </cell>
          <cell r="B209">
            <v>1027624.4</v>
          </cell>
        </row>
        <row r="210">
          <cell r="A210">
            <v>2081002</v>
          </cell>
          <cell r="B210">
            <v>10082583</v>
          </cell>
        </row>
        <row r="211">
          <cell r="A211">
            <v>2081006</v>
          </cell>
          <cell r="B211">
            <v>3004068.43</v>
          </cell>
        </row>
        <row r="212">
          <cell r="A212">
            <v>2081099</v>
          </cell>
          <cell r="B212">
            <v>36082</v>
          </cell>
        </row>
        <row r="213">
          <cell r="A213">
            <v>20811</v>
          </cell>
          <cell r="B213">
            <v>23590564.77</v>
          </cell>
        </row>
        <row r="214">
          <cell r="A214">
            <v>2081101</v>
          </cell>
          <cell r="B214">
            <v>1032356.55</v>
          </cell>
        </row>
        <row r="215">
          <cell r="A215">
            <v>2081104</v>
          </cell>
          <cell r="B215">
            <v>2266000</v>
          </cell>
        </row>
        <row r="216">
          <cell r="A216">
            <v>2081105</v>
          </cell>
          <cell r="B216">
            <v>681750</v>
          </cell>
        </row>
        <row r="217">
          <cell r="A217">
            <v>2081107</v>
          </cell>
          <cell r="B217">
            <v>9061900</v>
          </cell>
        </row>
        <row r="218">
          <cell r="A218">
            <v>2081199</v>
          </cell>
          <cell r="B218">
            <v>10548558.22</v>
          </cell>
        </row>
        <row r="219">
          <cell r="A219">
            <v>20819</v>
          </cell>
          <cell r="B219">
            <v>47568942.4</v>
          </cell>
        </row>
        <row r="220">
          <cell r="A220">
            <v>2081901</v>
          </cell>
          <cell r="B220">
            <v>35180518.4</v>
          </cell>
        </row>
        <row r="221">
          <cell r="A221">
            <v>2081902</v>
          </cell>
          <cell r="B221">
            <v>12388424</v>
          </cell>
        </row>
        <row r="222">
          <cell r="A222">
            <v>20820</v>
          </cell>
          <cell r="B222">
            <v>2098048</v>
          </cell>
        </row>
        <row r="223">
          <cell r="A223">
            <v>2082001</v>
          </cell>
          <cell r="B223">
            <v>2098048</v>
          </cell>
        </row>
        <row r="224">
          <cell r="A224">
            <v>20821</v>
          </cell>
          <cell r="B224">
            <v>21388662</v>
          </cell>
        </row>
        <row r="225">
          <cell r="A225">
            <v>2082101</v>
          </cell>
          <cell r="B225">
            <v>18174044</v>
          </cell>
        </row>
        <row r="226">
          <cell r="A226">
            <v>2082102</v>
          </cell>
          <cell r="B226">
            <v>3214618</v>
          </cell>
        </row>
        <row r="227">
          <cell r="A227">
            <v>20825</v>
          </cell>
          <cell r="B227">
            <v>399970.96</v>
          </cell>
        </row>
        <row r="228">
          <cell r="A228">
            <v>2082501</v>
          </cell>
          <cell r="B228">
            <v>399970.96</v>
          </cell>
        </row>
        <row r="229">
          <cell r="A229">
            <v>20826</v>
          </cell>
          <cell r="B229">
            <v>115352155.73</v>
          </cell>
        </row>
        <row r="230">
          <cell r="A230">
            <v>2082602</v>
          </cell>
          <cell r="B230">
            <v>115352155.73</v>
          </cell>
        </row>
        <row r="231">
          <cell r="A231">
            <v>20828</v>
          </cell>
          <cell r="B231">
            <v>3638676.52</v>
          </cell>
        </row>
        <row r="232">
          <cell r="A232">
            <v>2082801</v>
          </cell>
          <cell r="B232">
            <v>1592341.75</v>
          </cell>
        </row>
        <row r="233">
          <cell r="A233">
            <v>2082804</v>
          </cell>
          <cell r="B233">
            <v>1022014.96</v>
          </cell>
        </row>
        <row r="234">
          <cell r="A234">
            <v>2082850</v>
          </cell>
          <cell r="B234">
            <v>641563.81</v>
          </cell>
        </row>
        <row r="235">
          <cell r="A235">
            <v>2082899</v>
          </cell>
          <cell r="B235">
            <v>382756</v>
          </cell>
        </row>
        <row r="236">
          <cell r="A236">
            <v>20830</v>
          </cell>
          <cell r="B236">
            <v>6129640</v>
          </cell>
        </row>
        <row r="237">
          <cell r="A237">
            <v>2083001</v>
          </cell>
          <cell r="B237">
            <v>1054300</v>
          </cell>
        </row>
        <row r="238">
          <cell r="A238">
            <v>2083099</v>
          </cell>
          <cell r="B238">
            <v>5075340</v>
          </cell>
        </row>
        <row r="239">
          <cell r="A239">
            <v>20899</v>
          </cell>
          <cell r="B239">
            <v>309103.59</v>
          </cell>
        </row>
        <row r="240">
          <cell r="A240">
            <v>2089999</v>
          </cell>
          <cell r="B240">
            <v>309103.59</v>
          </cell>
        </row>
        <row r="241">
          <cell r="A241">
            <v>210</v>
          </cell>
          <cell r="B241">
            <v>310931722.04</v>
          </cell>
        </row>
        <row r="242">
          <cell r="A242">
            <v>21001</v>
          </cell>
          <cell r="B242">
            <v>3514892.42</v>
          </cell>
        </row>
        <row r="243">
          <cell r="A243">
            <v>2100101</v>
          </cell>
          <cell r="B243">
            <v>3006080.7</v>
          </cell>
        </row>
        <row r="244">
          <cell r="A244">
            <v>2100102</v>
          </cell>
          <cell r="B244">
            <v>26900</v>
          </cell>
        </row>
        <row r="245">
          <cell r="A245">
            <v>2100199</v>
          </cell>
          <cell r="B245">
            <v>481911.72</v>
          </cell>
        </row>
        <row r="246">
          <cell r="A246">
            <v>21003</v>
          </cell>
          <cell r="B246">
            <v>19403997.74</v>
          </cell>
        </row>
        <row r="247">
          <cell r="A247">
            <v>2100301</v>
          </cell>
          <cell r="B247">
            <v>1064952.2</v>
          </cell>
        </row>
        <row r="248">
          <cell r="A248">
            <v>2100302</v>
          </cell>
          <cell r="B248">
            <v>14189283.94</v>
          </cell>
        </row>
        <row r="249">
          <cell r="A249">
            <v>2100399</v>
          </cell>
          <cell r="B249">
            <v>4149761.6</v>
          </cell>
        </row>
        <row r="250">
          <cell r="A250">
            <v>21004</v>
          </cell>
          <cell r="B250">
            <v>132919514.95</v>
          </cell>
        </row>
        <row r="251">
          <cell r="A251">
            <v>2100401</v>
          </cell>
          <cell r="B251">
            <v>10332035.58</v>
          </cell>
        </row>
        <row r="252">
          <cell r="A252">
            <v>2100402</v>
          </cell>
          <cell r="B252">
            <v>1910567.42</v>
          </cell>
        </row>
        <row r="253">
          <cell r="A253">
            <v>2100406</v>
          </cell>
          <cell r="B253">
            <v>2823.2</v>
          </cell>
        </row>
        <row r="254">
          <cell r="A254">
            <v>2100407</v>
          </cell>
          <cell r="B254">
            <v>411484</v>
          </cell>
        </row>
        <row r="255">
          <cell r="A255">
            <v>2100408</v>
          </cell>
          <cell r="B255">
            <v>112187598.59</v>
          </cell>
        </row>
        <row r="256">
          <cell r="A256">
            <v>2100409</v>
          </cell>
          <cell r="B256">
            <v>2444347.72</v>
          </cell>
        </row>
        <row r="257">
          <cell r="A257">
            <v>2100410</v>
          </cell>
          <cell r="B257">
            <v>3562211.56</v>
          </cell>
        </row>
        <row r="258">
          <cell r="A258">
            <v>2100499</v>
          </cell>
          <cell r="B258">
            <v>2068446.88</v>
          </cell>
        </row>
        <row r="259">
          <cell r="A259">
            <v>21007</v>
          </cell>
          <cell r="B259">
            <v>44204912.7</v>
          </cell>
        </row>
        <row r="260">
          <cell r="A260">
            <v>2100716</v>
          </cell>
          <cell r="B260">
            <v>1249205.9</v>
          </cell>
        </row>
        <row r="261">
          <cell r="A261">
            <v>2100717</v>
          </cell>
          <cell r="B261">
            <v>7183892.84</v>
          </cell>
        </row>
        <row r="262">
          <cell r="A262">
            <v>2100799</v>
          </cell>
          <cell r="B262">
            <v>35771813.96</v>
          </cell>
        </row>
        <row r="263">
          <cell r="A263">
            <v>21011</v>
          </cell>
          <cell r="B263">
            <v>53170495.03</v>
          </cell>
        </row>
        <row r="264">
          <cell r="A264">
            <v>2101101</v>
          </cell>
          <cell r="B264">
            <v>6686565.8</v>
          </cell>
        </row>
        <row r="265">
          <cell r="A265">
            <v>2101102</v>
          </cell>
          <cell r="B265">
            <v>42717725.41</v>
          </cell>
        </row>
        <row r="266">
          <cell r="A266">
            <v>2101103</v>
          </cell>
          <cell r="B266">
            <v>3766203.82</v>
          </cell>
        </row>
        <row r="267">
          <cell r="A267">
            <v>21013</v>
          </cell>
          <cell r="B267">
            <v>27310200</v>
          </cell>
        </row>
        <row r="268">
          <cell r="A268">
            <v>2101301</v>
          </cell>
          <cell r="B268">
            <v>27310200</v>
          </cell>
        </row>
        <row r="269">
          <cell r="A269">
            <v>21014</v>
          </cell>
          <cell r="B269">
            <v>684743.23</v>
          </cell>
        </row>
        <row r="270">
          <cell r="A270">
            <v>2101401</v>
          </cell>
          <cell r="B270">
            <v>684743.23</v>
          </cell>
        </row>
        <row r="271">
          <cell r="A271">
            <v>21015</v>
          </cell>
          <cell r="B271">
            <v>1449859.64</v>
          </cell>
        </row>
        <row r="272">
          <cell r="A272">
            <v>2101501</v>
          </cell>
          <cell r="B272">
            <v>1220202.64</v>
          </cell>
        </row>
        <row r="273">
          <cell r="A273">
            <v>2101506</v>
          </cell>
          <cell r="B273">
            <v>137200</v>
          </cell>
        </row>
        <row r="274">
          <cell r="A274">
            <v>2101599</v>
          </cell>
          <cell r="B274">
            <v>92457</v>
          </cell>
        </row>
        <row r="275">
          <cell r="A275">
            <v>21017</v>
          </cell>
          <cell r="B275">
            <v>200000</v>
          </cell>
        </row>
        <row r="276">
          <cell r="A276">
            <v>2101704</v>
          </cell>
          <cell r="B276">
            <v>200000</v>
          </cell>
        </row>
        <row r="277">
          <cell r="A277">
            <v>21019</v>
          </cell>
          <cell r="B277">
            <v>27965700</v>
          </cell>
        </row>
        <row r="278">
          <cell r="A278">
            <v>2101999</v>
          </cell>
          <cell r="B278">
            <v>27965700</v>
          </cell>
        </row>
        <row r="279">
          <cell r="A279">
            <v>21099</v>
          </cell>
          <cell r="B279">
            <v>107406.33</v>
          </cell>
        </row>
        <row r="280">
          <cell r="A280">
            <v>2109999</v>
          </cell>
          <cell r="B280">
            <v>107406.33</v>
          </cell>
        </row>
        <row r="281">
          <cell r="A281">
            <v>211</v>
          </cell>
          <cell r="B281">
            <v>6394533.59</v>
          </cell>
        </row>
        <row r="282">
          <cell r="A282">
            <v>21101</v>
          </cell>
          <cell r="B282">
            <v>1255963.73</v>
          </cell>
        </row>
        <row r="283">
          <cell r="A283">
            <v>2110101</v>
          </cell>
          <cell r="B283">
            <v>1185463.73</v>
          </cell>
        </row>
        <row r="284">
          <cell r="A284">
            <v>2110104</v>
          </cell>
          <cell r="B284">
            <v>70500</v>
          </cell>
        </row>
        <row r="285">
          <cell r="A285">
            <v>21103</v>
          </cell>
          <cell r="B285">
            <v>280300</v>
          </cell>
        </row>
        <row r="286">
          <cell r="A286">
            <v>2110302</v>
          </cell>
          <cell r="B286">
            <v>280300</v>
          </cell>
        </row>
        <row r="287">
          <cell r="A287">
            <v>21104</v>
          </cell>
          <cell r="B287">
            <v>1081000</v>
          </cell>
        </row>
        <row r="288">
          <cell r="A288">
            <v>2110402</v>
          </cell>
          <cell r="B288">
            <v>1081000</v>
          </cell>
        </row>
        <row r="289">
          <cell r="A289">
            <v>21105</v>
          </cell>
          <cell r="B289">
            <v>3059811.01</v>
          </cell>
        </row>
        <row r="290">
          <cell r="A290">
            <v>2110501</v>
          </cell>
          <cell r="B290">
            <v>2522644.93</v>
          </cell>
        </row>
        <row r="291">
          <cell r="A291">
            <v>2110502</v>
          </cell>
          <cell r="B291">
            <v>537166.08</v>
          </cell>
        </row>
        <row r="292">
          <cell r="A292">
            <v>21110</v>
          </cell>
          <cell r="B292">
            <v>602423.85</v>
          </cell>
        </row>
        <row r="293">
          <cell r="A293">
            <v>2111001</v>
          </cell>
          <cell r="B293">
            <v>602423.85</v>
          </cell>
        </row>
        <row r="294">
          <cell r="A294">
            <v>21111</v>
          </cell>
          <cell r="B294">
            <v>115035</v>
          </cell>
        </row>
        <row r="295">
          <cell r="A295">
            <v>2111101</v>
          </cell>
          <cell r="B295">
            <v>115035</v>
          </cell>
        </row>
        <row r="296">
          <cell r="A296">
            <v>212</v>
          </cell>
          <cell r="B296">
            <v>212895490.83</v>
          </cell>
        </row>
        <row r="297">
          <cell r="A297">
            <v>21201</v>
          </cell>
          <cell r="B297">
            <v>57663480.08</v>
          </cell>
        </row>
        <row r="298">
          <cell r="A298">
            <v>2120101</v>
          </cell>
          <cell r="B298">
            <v>14230709.84</v>
          </cell>
        </row>
        <row r="299">
          <cell r="A299">
            <v>2120102</v>
          </cell>
          <cell r="B299">
            <v>61400</v>
          </cell>
        </row>
        <row r="300">
          <cell r="A300">
            <v>2120104</v>
          </cell>
          <cell r="B300">
            <v>35500401.63</v>
          </cell>
        </row>
        <row r="301">
          <cell r="A301">
            <v>2120106</v>
          </cell>
          <cell r="B301">
            <v>572187.74</v>
          </cell>
        </row>
        <row r="302">
          <cell r="A302">
            <v>2120199</v>
          </cell>
          <cell r="B302">
            <v>7298780.87</v>
          </cell>
        </row>
        <row r="303">
          <cell r="A303">
            <v>21202</v>
          </cell>
          <cell r="B303">
            <v>286750</v>
          </cell>
        </row>
        <row r="304">
          <cell r="A304">
            <v>2120201</v>
          </cell>
          <cell r="B304">
            <v>286750</v>
          </cell>
        </row>
        <row r="305">
          <cell r="A305">
            <v>21203</v>
          </cell>
          <cell r="B305">
            <v>14483294.79</v>
          </cell>
        </row>
        <row r="306">
          <cell r="A306">
            <v>2120303</v>
          </cell>
          <cell r="B306">
            <v>13623038</v>
          </cell>
        </row>
        <row r="307">
          <cell r="A307">
            <v>2120399</v>
          </cell>
          <cell r="B307">
            <v>860256.79</v>
          </cell>
        </row>
        <row r="308">
          <cell r="A308">
            <v>21205</v>
          </cell>
          <cell r="B308">
            <v>80157676.04</v>
          </cell>
        </row>
        <row r="309">
          <cell r="A309">
            <v>2120501</v>
          </cell>
          <cell r="B309">
            <v>80157676.04</v>
          </cell>
        </row>
        <row r="310">
          <cell r="A310">
            <v>21299</v>
          </cell>
          <cell r="B310">
            <v>60304289.92</v>
          </cell>
        </row>
        <row r="311">
          <cell r="A311">
            <v>2129999</v>
          </cell>
          <cell r="B311">
            <v>60304289.92</v>
          </cell>
        </row>
        <row r="312">
          <cell r="A312">
            <v>213</v>
          </cell>
          <cell r="B312">
            <v>191452783.19</v>
          </cell>
        </row>
        <row r="313">
          <cell r="A313">
            <v>21301</v>
          </cell>
          <cell r="B313">
            <v>68820398.47</v>
          </cell>
        </row>
        <row r="314">
          <cell r="A314">
            <v>2130101</v>
          </cell>
          <cell r="B314">
            <v>8814893.62</v>
          </cell>
        </row>
        <row r="315">
          <cell r="A315">
            <v>2130102</v>
          </cell>
          <cell r="B315">
            <v>283800.73</v>
          </cell>
        </row>
        <row r="316">
          <cell r="A316">
            <v>2130104</v>
          </cell>
          <cell r="B316">
            <v>11379438.56</v>
          </cell>
        </row>
        <row r="317">
          <cell r="A317">
            <v>2130108</v>
          </cell>
          <cell r="B317">
            <v>322360</v>
          </cell>
        </row>
        <row r="318">
          <cell r="A318">
            <v>2130109</v>
          </cell>
          <cell r="B318">
            <v>17370</v>
          </cell>
        </row>
        <row r="319">
          <cell r="A319">
            <v>2130119</v>
          </cell>
          <cell r="B319">
            <v>489077.48</v>
          </cell>
        </row>
        <row r="320">
          <cell r="A320">
            <v>2130120</v>
          </cell>
          <cell r="B320">
            <v>9079083.17</v>
          </cell>
        </row>
        <row r="321">
          <cell r="A321">
            <v>2130122</v>
          </cell>
          <cell r="B321">
            <v>17496307.91</v>
          </cell>
        </row>
        <row r="322">
          <cell r="A322">
            <v>2130124</v>
          </cell>
          <cell r="B322">
            <v>92200</v>
          </cell>
        </row>
        <row r="323">
          <cell r="A323">
            <v>2130126</v>
          </cell>
          <cell r="B323">
            <v>100000</v>
          </cell>
        </row>
        <row r="324">
          <cell r="A324">
            <v>2130135</v>
          </cell>
          <cell r="B324">
            <v>699159.64</v>
          </cell>
        </row>
        <row r="325">
          <cell r="A325">
            <v>2130142</v>
          </cell>
          <cell r="B325">
            <v>3891.5</v>
          </cell>
        </row>
        <row r="326">
          <cell r="A326">
            <v>2130153</v>
          </cell>
          <cell r="B326">
            <v>17851014.08</v>
          </cell>
        </row>
        <row r="327">
          <cell r="A327">
            <v>2130199</v>
          </cell>
          <cell r="B327">
            <v>2191801.78</v>
          </cell>
        </row>
        <row r="328">
          <cell r="A328">
            <v>21302</v>
          </cell>
          <cell r="B328">
            <v>9219483.3</v>
          </cell>
        </row>
        <row r="329">
          <cell r="A329">
            <v>2130204</v>
          </cell>
          <cell r="B329">
            <v>4646318.9</v>
          </cell>
        </row>
        <row r="330">
          <cell r="A330">
            <v>2130205</v>
          </cell>
          <cell r="B330">
            <v>713600</v>
          </cell>
        </row>
        <row r="331">
          <cell r="A331">
            <v>2130206</v>
          </cell>
          <cell r="B331">
            <v>10310</v>
          </cell>
        </row>
        <row r="332">
          <cell r="A332">
            <v>2130207</v>
          </cell>
          <cell r="B332">
            <v>335075</v>
          </cell>
        </row>
        <row r="333">
          <cell r="A333">
            <v>2130209</v>
          </cell>
          <cell r="B333">
            <v>1803830.56</v>
          </cell>
        </row>
        <row r="334">
          <cell r="A334">
            <v>2130212</v>
          </cell>
          <cell r="B334">
            <v>50000</v>
          </cell>
        </row>
        <row r="335">
          <cell r="A335">
            <v>2130226</v>
          </cell>
          <cell r="B335">
            <v>30880</v>
          </cell>
        </row>
        <row r="336">
          <cell r="A336">
            <v>2130234</v>
          </cell>
          <cell r="B336">
            <v>841609.16</v>
          </cell>
        </row>
        <row r="337">
          <cell r="A337">
            <v>2130299</v>
          </cell>
          <cell r="B337">
            <v>787859.68</v>
          </cell>
        </row>
        <row r="338">
          <cell r="A338">
            <v>21303</v>
          </cell>
          <cell r="B338">
            <v>7012610.86</v>
          </cell>
        </row>
        <row r="339">
          <cell r="A339">
            <v>2130304</v>
          </cell>
          <cell r="B339">
            <v>33650</v>
          </cell>
        </row>
        <row r="340">
          <cell r="A340">
            <v>2130305</v>
          </cell>
          <cell r="B340">
            <v>2892922.88</v>
          </cell>
        </row>
        <row r="341">
          <cell r="A341">
            <v>2130306</v>
          </cell>
          <cell r="B341">
            <v>818724.95</v>
          </cell>
        </row>
        <row r="342">
          <cell r="A342">
            <v>2130310</v>
          </cell>
          <cell r="B342">
            <v>33967.4</v>
          </cell>
        </row>
        <row r="343">
          <cell r="A343">
            <v>2130314</v>
          </cell>
          <cell r="B343">
            <v>518360</v>
          </cell>
        </row>
        <row r="344">
          <cell r="A344">
            <v>2130315</v>
          </cell>
          <cell r="B344">
            <v>536006.23</v>
          </cell>
        </row>
        <row r="345">
          <cell r="A345">
            <v>2130316</v>
          </cell>
          <cell r="B345">
            <v>9000</v>
          </cell>
        </row>
        <row r="346">
          <cell r="A346">
            <v>2130321</v>
          </cell>
          <cell r="B346">
            <v>21450</v>
          </cell>
        </row>
        <row r="347">
          <cell r="A347">
            <v>2130399</v>
          </cell>
          <cell r="B347">
            <v>2148529.4</v>
          </cell>
        </row>
        <row r="348">
          <cell r="A348">
            <v>21305</v>
          </cell>
          <cell r="B348">
            <v>92870000</v>
          </cell>
        </row>
        <row r="349">
          <cell r="A349">
            <v>2130504</v>
          </cell>
          <cell r="B349">
            <v>28134396.67</v>
          </cell>
        </row>
        <row r="350">
          <cell r="A350">
            <v>2130505</v>
          </cell>
          <cell r="B350">
            <v>53495452.2</v>
          </cell>
        </row>
        <row r="351">
          <cell r="A351">
            <v>2130507</v>
          </cell>
          <cell r="B351">
            <v>331948.07</v>
          </cell>
        </row>
        <row r="352">
          <cell r="A352">
            <v>2130599</v>
          </cell>
          <cell r="B352">
            <v>10908203.06</v>
          </cell>
        </row>
        <row r="353">
          <cell r="A353">
            <v>21307</v>
          </cell>
          <cell r="B353">
            <v>9272714.65</v>
          </cell>
        </row>
        <row r="354">
          <cell r="A354">
            <v>2130701</v>
          </cell>
          <cell r="B354">
            <v>442438.84</v>
          </cell>
        </row>
        <row r="355">
          <cell r="A355">
            <v>2130705</v>
          </cell>
          <cell r="B355">
            <v>8427675.18</v>
          </cell>
        </row>
        <row r="356">
          <cell r="A356">
            <v>2130706</v>
          </cell>
          <cell r="B356">
            <v>200000</v>
          </cell>
        </row>
        <row r="357">
          <cell r="A357">
            <v>2130707</v>
          </cell>
          <cell r="B357">
            <v>202600.63</v>
          </cell>
        </row>
        <row r="358">
          <cell r="A358">
            <v>21308</v>
          </cell>
          <cell r="B358">
            <v>3205982.99</v>
          </cell>
        </row>
        <row r="359">
          <cell r="A359">
            <v>2130803</v>
          </cell>
          <cell r="B359">
            <v>3205982.99</v>
          </cell>
        </row>
        <row r="360">
          <cell r="A360">
            <v>21399</v>
          </cell>
          <cell r="B360">
            <v>1051592.92</v>
          </cell>
        </row>
        <row r="361">
          <cell r="A361">
            <v>2139999</v>
          </cell>
          <cell r="B361">
            <v>1051592.92</v>
          </cell>
        </row>
        <row r="362">
          <cell r="A362">
            <v>214</v>
          </cell>
          <cell r="B362">
            <v>4770495.76</v>
          </cell>
        </row>
        <row r="363">
          <cell r="A363">
            <v>21401</v>
          </cell>
          <cell r="B363">
            <v>4750499.51</v>
          </cell>
        </row>
        <row r="364">
          <cell r="A364">
            <v>2140101</v>
          </cell>
          <cell r="B364">
            <v>1602584.17</v>
          </cell>
        </row>
        <row r="365">
          <cell r="A365">
            <v>2140102</v>
          </cell>
          <cell r="B365">
            <v>140585</v>
          </cell>
        </row>
        <row r="366">
          <cell r="A366">
            <v>2140104</v>
          </cell>
          <cell r="B366">
            <v>2783484.19</v>
          </cell>
        </row>
        <row r="367">
          <cell r="A367">
            <v>2140106</v>
          </cell>
          <cell r="B367">
            <v>223846.15</v>
          </cell>
        </row>
        <row r="368">
          <cell r="A368">
            <v>21499</v>
          </cell>
          <cell r="B368">
            <v>19996.25</v>
          </cell>
        </row>
        <row r="369">
          <cell r="A369">
            <v>2149901</v>
          </cell>
          <cell r="B369">
            <v>19996.25</v>
          </cell>
        </row>
        <row r="370">
          <cell r="A370">
            <v>215</v>
          </cell>
          <cell r="B370">
            <v>6743251.42</v>
          </cell>
        </row>
        <row r="371">
          <cell r="A371">
            <v>21502</v>
          </cell>
          <cell r="B371">
            <v>100500</v>
          </cell>
        </row>
        <row r="372">
          <cell r="A372">
            <v>2150299</v>
          </cell>
          <cell r="B372">
            <v>100500</v>
          </cell>
        </row>
        <row r="373">
          <cell r="A373">
            <v>21505</v>
          </cell>
          <cell r="B373">
            <v>1165682.86</v>
          </cell>
        </row>
        <row r="374">
          <cell r="A374">
            <v>2150501</v>
          </cell>
          <cell r="B374">
            <v>1109582.86</v>
          </cell>
        </row>
        <row r="375">
          <cell r="A375">
            <v>2150502</v>
          </cell>
          <cell r="B375">
            <v>46320</v>
          </cell>
        </row>
        <row r="376">
          <cell r="A376">
            <v>2150517</v>
          </cell>
          <cell r="B376">
            <v>9780</v>
          </cell>
        </row>
        <row r="377">
          <cell r="A377">
            <v>21508</v>
          </cell>
          <cell r="B377">
            <v>5477068.56</v>
          </cell>
        </row>
        <row r="378">
          <cell r="A378">
            <v>2150899</v>
          </cell>
          <cell r="B378">
            <v>5477068.56</v>
          </cell>
        </row>
        <row r="379">
          <cell r="A379">
            <v>216</v>
          </cell>
          <cell r="B379">
            <v>1113012.8</v>
          </cell>
        </row>
        <row r="380">
          <cell r="A380">
            <v>21602</v>
          </cell>
          <cell r="B380">
            <v>1113012.8</v>
          </cell>
        </row>
        <row r="381">
          <cell r="A381">
            <v>2160250</v>
          </cell>
          <cell r="B381">
            <v>113012.8</v>
          </cell>
        </row>
        <row r="382">
          <cell r="A382">
            <v>2160299</v>
          </cell>
          <cell r="B382">
            <v>1000000</v>
          </cell>
        </row>
        <row r="383">
          <cell r="A383">
            <v>217</v>
          </cell>
          <cell r="B383">
            <v>26878878.42</v>
          </cell>
        </row>
        <row r="384">
          <cell r="A384">
            <v>21703</v>
          </cell>
          <cell r="B384">
            <v>26878878.42</v>
          </cell>
        </row>
        <row r="385">
          <cell r="A385">
            <v>2170302</v>
          </cell>
          <cell r="B385">
            <v>26878878.42</v>
          </cell>
        </row>
        <row r="386">
          <cell r="A386">
            <v>220</v>
          </cell>
          <cell r="B386">
            <v>6388988.52</v>
          </cell>
        </row>
        <row r="387">
          <cell r="A387">
            <v>22001</v>
          </cell>
          <cell r="B387">
            <v>6388988.52</v>
          </cell>
        </row>
        <row r="388">
          <cell r="A388">
            <v>2200101</v>
          </cell>
          <cell r="B388">
            <v>2937810.81</v>
          </cell>
        </row>
        <row r="389">
          <cell r="A389">
            <v>2200102</v>
          </cell>
          <cell r="B389">
            <v>374343.8</v>
          </cell>
        </row>
        <row r="390">
          <cell r="A390">
            <v>2200106</v>
          </cell>
          <cell r="B390">
            <v>1995513.21</v>
          </cell>
        </row>
        <row r="391">
          <cell r="A391">
            <v>2200109</v>
          </cell>
          <cell r="B391">
            <v>220000</v>
          </cell>
        </row>
        <row r="392">
          <cell r="A392">
            <v>2200112</v>
          </cell>
          <cell r="B392">
            <v>366501.2</v>
          </cell>
        </row>
        <row r="393">
          <cell r="A393">
            <v>2200199</v>
          </cell>
          <cell r="B393">
            <v>494819.5</v>
          </cell>
        </row>
        <row r="394">
          <cell r="A394">
            <v>221</v>
          </cell>
          <cell r="B394">
            <v>128803151.84</v>
          </cell>
        </row>
        <row r="395">
          <cell r="A395">
            <v>22101</v>
          </cell>
          <cell r="B395">
            <v>60225973.48</v>
          </cell>
        </row>
        <row r="396">
          <cell r="A396">
            <v>2210103</v>
          </cell>
          <cell r="B396">
            <v>3298839.64</v>
          </cell>
        </row>
        <row r="397">
          <cell r="A397">
            <v>2210108</v>
          </cell>
          <cell r="B397">
            <v>50903858.84</v>
          </cell>
        </row>
        <row r="398">
          <cell r="A398">
            <v>2210111</v>
          </cell>
          <cell r="B398">
            <v>5793300</v>
          </cell>
        </row>
        <row r="399">
          <cell r="A399">
            <v>2210199</v>
          </cell>
          <cell r="B399">
            <v>229975</v>
          </cell>
        </row>
        <row r="400">
          <cell r="A400">
            <v>22102</v>
          </cell>
          <cell r="B400">
            <v>68447638.36</v>
          </cell>
        </row>
        <row r="401">
          <cell r="A401">
            <v>2210201</v>
          </cell>
          <cell r="B401">
            <v>68447638.36</v>
          </cell>
        </row>
        <row r="402">
          <cell r="A402">
            <v>22103</v>
          </cell>
          <cell r="B402">
            <v>129540</v>
          </cell>
        </row>
        <row r="403">
          <cell r="A403">
            <v>2210399</v>
          </cell>
          <cell r="B403">
            <v>129540</v>
          </cell>
        </row>
        <row r="404">
          <cell r="A404">
            <v>222</v>
          </cell>
          <cell r="B404">
            <v>472418.54</v>
          </cell>
        </row>
        <row r="405">
          <cell r="A405">
            <v>22201</v>
          </cell>
          <cell r="B405">
            <v>472418.54</v>
          </cell>
        </row>
        <row r="406">
          <cell r="A406">
            <v>2220101</v>
          </cell>
          <cell r="B406">
            <v>253261.04</v>
          </cell>
        </row>
        <row r="407">
          <cell r="A407">
            <v>2220102</v>
          </cell>
          <cell r="B407">
            <v>8000</v>
          </cell>
        </row>
        <row r="408">
          <cell r="A408">
            <v>2220199</v>
          </cell>
          <cell r="B408">
            <v>211157.5</v>
          </cell>
        </row>
        <row r="409">
          <cell r="A409">
            <v>224</v>
          </cell>
          <cell r="B409">
            <v>22033760.39</v>
          </cell>
        </row>
        <row r="410">
          <cell r="A410">
            <v>22401</v>
          </cell>
          <cell r="B410">
            <v>5335186.01</v>
          </cell>
        </row>
        <row r="411">
          <cell r="A411">
            <v>2240101</v>
          </cell>
          <cell r="B411">
            <v>3254169.45</v>
          </cell>
        </row>
        <row r="412">
          <cell r="A412">
            <v>2240106</v>
          </cell>
          <cell r="B412">
            <v>73603.17</v>
          </cell>
        </row>
        <row r="413">
          <cell r="A413">
            <v>2240109</v>
          </cell>
          <cell r="B413">
            <v>1771240</v>
          </cell>
        </row>
        <row r="414">
          <cell r="A414">
            <v>2240150</v>
          </cell>
          <cell r="B414">
            <v>49323.64</v>
          </cell>
        </row>
        <row r="415">
          <cell r="A415">
            <v>2240199</v>
          </cell>
          <cell r="B415">
            <v>186849.75</v>
          </cell>
        </row>
        <row r="416">
          <cell r="A416">
            <v>22402</v>
          </cell>
          <cell r="B416">
            <v>13651192.5</v>
          </cell>
        </row>
        <row r="417">
          <cell r="A417">
            <v>2240204</v>
          </cell>
          <cell r="B417">
            <v>12651192.5</v>
          </cell>
        </row>
        <row r="418">
          <cell r="A418">
            <v>2240299</v>
          </cell>
          <cell r="B418">
            <v>1000000</v>
          </cell>
        </row>
        <row r="419">
          <cell r="A419">
            <v>22406</v>
          </cell>
          <cell r="B419">
            <v>2544317.56</v>
          </cell>
        </row>
        <row r="420">
          <cell r="A420">
            <v>2240601</v>
          </cell>
          <cell r="B420">
            <v>2268068.56</v>
          </cell>
        </row>
        <row r="421">
          <cell r="A421">
            <v>2240602</v>
          </cell>
          <cell r="B421">
            <v>175489</v>
          </cell>
        </row>
        <row r="422">
          <cell r="A422">
            <v>2240699</v>
          </cell>
          <cell r="B422">
            <v>100760</v>
          </cell>
        </row>
        <row r="423">
          <cell r="A423">
            <v>22407</v>
          </cell>
          <cell r="B423">
            <v>28744</v>
          </cell>
        </row>
        <row r="424">
          <cell r="A424">
            <v>2240703</v>
          </cell>
          <cell r="B424">
            <v>28744</v>
          </cell>
        </row>
        <row r="425">
          <cell r="A425">
            <v>22499</v>
          </cell>
          <cell r="B425">
            <v>474320.32</v>
          </cell>
        </row>
        <row r="426">
          <cell r="A426">
            <v>2249999</v>
          </cell>
          <cell r="B426">
            <v>474320.32</v>
          </cell>
        </row>
        <row r="427">
          <cell r="A427">
            <v>231</v>
          </cell>
          <cell r="B427" t="str">
            <v/>
          </cell>
        </row>
        <row r="428">
          <cell r="A428">
            <v>23103</v>
          </cell>
          <cell r="B428" t="str">
            <v/>
          </cell>
        </row>
        <row r="429">
          <cell r="A429">
            <v>2310399</v>
          </cell>
          <cell r="B429" t="str">
            <v/>
          </cell>
        </row>
        <row r="430">
          <cell r="A430">
            <v>232</v>
          </cell>
          <cell r="B430">
            <v>4797389.52</v>
          </cell>
        </row>
        <row r="431">
          <cell r="A431">
            <v>23203</v>
          </cell>
          <cell r="B431">
            <v>4797389.52</v>
          </cell>
        </row>
        <row r="432">
          <cell r="A432">
            <v>2320301</v>
          </cell>
          <cell r="B432">
            <v>4797389.52</v>
          </cell>
        </row>
        <row r="433">
          <cell r="A433">
            <v>233</v>
          </cell>
          <cell r="B433">
            <v>1520</v>
          </cell>
        </row>
        <row r="434">
          <cell r="A434">
            <v>23303</v>
          </cell>
          <cell r="B434">
            <v>1520</v>
          </cell>
        </row>
        <row r="435">
          <cell r="A435">
            <v>2330301</v>
          </cell>
          <cell r="B435">
            <v>1520</v>
          </cell>
        </row>
        <row r="436">
          <cell r="A436" t="str">
            <v>借方合计</v>
          </cell>
          <cell r="B436">
            <v>2713268542.21</v>
          </cell>
        </row>
        <row r="437">
          <cell r="A437" t="str">
            <v>贷方合计</v>
          </cell>
          <cell r="B437" t="str">
            <v/>
          </cell>
        </row>
      </sheetData>
      <sheetData sheetId="2" refreshError="1">
        <row r="1">
          <cell r="A1" t="str">
            <v>科目编码</v>
          </cell>
          <cell r="B1" t="str">
            <v>预算调整</v>
          </cell>
        </row>
        <row r="2">
          <cell r="B2">
            <v>3203321019.03</v>
          </cell>
        </row>
        <row r="3">
          <cell r="A3">
            <v>201</v>
          </cell>
          <cell r="B3">
            <v>365905834.63</v>
          </cell>
        </row>
        <row r="4">
          <cell r="A4">
            <v>20101</v>
          </cell>
          <cell r="B4">
            <v>14371744.1</v>
          </cell>
        </row>
        <row r="5">
          <cell r="A5">
            <v>2010101</v>
          </cell>
          <cell r="B5">
            <v>7415224.02</v>
          </cell>
        </row>
        <row r="6">
          <cell r="A6">
            <v>2010102</v>
          </cell>
          <cell r="B6">
            <v>318849.02</v>
          </cell>
        </row>
        <row r="7">
          <cell r="A7">
            <v>2010103</v>
          </cell>
          <cell r="B7">
            <v>4467223.4</v>
          </cell>
        </row>
        <row r="8">
          <cell r="A8">
            <v>2010104</v>
          </cell>
          <cell r="B8">
            <v>406820</v>
          </cell>
        </row>
        <row r="9">
          <cell r="A9">
            <v>2010105</v>
          </cell>
        </row>
        <row r="10">
          <cell r="A10">
            <v>2010106</v>
          </cell>
        </row>
        <row r="11">
          <cell r="A11">
            <v>2010107</v>
          </cell>
          <cell r="B11">
            <v>881720</v>
          </cell>
        </row>
        <row r="12">
          <cell r="A12">
            <v>2010108</v>
          </cell>
          <cell r="B12">
            <v>638907.56</v>
          </cell>
        </row>
        <row r="13">
          <cell r="A13">
            <v>2010109</v>
          </cell>
        </row>
        <row r="14">
          <cell r="A14">
            <v>2010150</v>
          </cell>
        </row>
        <row r="15">
          <cell r="A15">
            <v>2010199</v>
          </cell>
          <cell r="B15">
            <v>243000.1</v>
          </cell>
        </row>
        <row r="16">
          <cell r="A16">
            <v>20102</v>
          </cell>
          <cell r="B16">
            <v>4132118.78</v>
          </cell>
        </row>
        <row r="17">
          <cell r="A17">
            <v>2010201</v>
          </cell>
          <cell r="B17">
            <v>3063715.28</v>
          </cell>
        </row>
        <row r="18">
          <cell r="A18">
            <v>2010202</v>
          </cell>
          <cell r="B18">
            <v>117990</v>
          </cell>
        </row>
        <row r="19">
          <cell r="A19">
            <v>2010203</v>
          </cell>
        </row>
        <row r="20">
          <cell r="A20">
            <v>2010204</v>
          </cell>
          <cell r="B20">
            <v>150000</v>
          </cell>
        </row>
        <row r="21">
          <cell r="A21">
            <v>2010205</v>
          </cell>
          <cell r="B21">
            <v>370000</v>
          </cell>
        </row>
        <row r="22">
          <cell r="A22">
            <v>2010206</v>
          </cell>
        </row>
        <row r="23">
          <cell r="A23">
            <v>2010250</v>
          </cell>
        </row>
        <row r="24">
          <cell r="A24">
            <v>2010299</v>
          </cell>
          <cell r="B24">
            <v>430413.5</v>
          </cell>
        </row>
        <row r="25">
          <cell r="A25">
            <v>20103</v>
          </cell>
          <cell r="B25">
            <v>203073550.88</v>
          </cell>
        </row>
        <row r="26">
          <cell r="A26">
            <v>2010301</v>
          </cell>
          <cell r="B26">
            <v>98770219.24</v>
          </cell>
        </row>
        <row r="27">
          <cell r="A27">
            <v>2010302</v>
          </cell>
          <cell r="B27">
            <v>5100065.84</v>
          </cell>
        </row>
        <row r="28">
          <cell r="A28">
            <v>2010303</v>
          </cell>
          <cell r="B28">
            <v>15962073.17</v>
          </cell>
        </row>
        <row r="29">
          <cell r="A29">
            <v>2010304</v>
          </cell>
        </row>
        <row r="30">
          <cell r="A30">
            <v>2010305</v>
          </cell>
        </row>
        <row r="31">
          <cell r="A31">
            <v>2010306</v>
          </cell>
        </row>
        <row r="32">
          <cell r="A32">
            <v>2010308</v>
          </cell>
        </row>
        <row r="33">
          <cell r="A33">
            <v>2010309</v>
          </cell>
        </row>
        <row r="34">
          <cell r="A34">
            <v>2010350</v>
          </cell>
          <cell r="B34">
            <v>14763539.96</v>
          </cell>
        </row>
        <row r="35">
          <cell r="A35">
            <v>2010399</v>
          </cell>
          <cell r="B35">
            <v>68477652.67</v>
          </cell>
        </row>
        <row r="36">
          <cell r="A36">
            <v>20104</v>
          </cell>
          <cell r="B36">
            <v>13699304.74</v>
          </cell>
        </row>
        <row r="37">
          <cell r="A37">
            <v>2010401</v>
          </cell>
          <cell r="B37">
            <v>1928411.03</v>
          </cell>
        </row>
        <row r="38">
          <cell r="A38">
            <v>2010402</v>
          </cell>
          <cell r="B38">
            <v>2160893.71</v>
          </cell>
        </row>
        <row r="39">
          <cell r="A39">
            <v>2010403</v>
          </cell>
        </row>
        <row r="40">
          <cell r="A40">
            <v>2010404</v>
          </cell>
        </row>
        <row r="41">
          <cell r="A41">
            <v>2010405</v>
          </cell>
        </row>
        <row r="42">
          <cell r="A42">
            <v>2010406</v>
          </cell>
        </row>
        <row r="43">
          <cell r="A43">
            <v>2010407</v>
          </cell>
        </row>
        <row r="44">
          <cell r="A44">
            <v>2010408</v>
          </cell>
        </row>
        <row r="45">
          <cell r="A45">
            <v>2010450</v>
          </cell>
        </row>
        <row r="46">
          <cell r="A46">
            <v>2010499</v>
          </cell>
          <cell r="B46">
            <v>9610000</v>
          </cell>
        </row>
        <row r="47">
          <cell r="A47">
            <v>20105</v>
          </cell>
          <cell r="B47">
            <v>4129948.17</v>
          </cell>
        </row>
        <row r="48">
          <cell r="A48">
            <v>2010501</v>
          </cell>
          <cell r="B48">
            <v>2839159.17</v>
          </cell>
        </row>
        <row r="49">
          <cell r="A49">
            <v>2010502</v>
          </cell>
          <cell r="B49">
            <v>133100</v>
          </cell>
        </row>
        <row r="50">
          <cell r="A50">
            <v>2010503</v>
          </cell>
        </row>
        <row r="51">
          <cell r="A51">
            <v>2010504</v>
          </cell>
        </row>
        <row r="52">
          <cell r="A52">
            <v>2010505</v>
          </cell>
        </row>
        <row r="53">
          <cell r="A53">
            <v>2010506</v>
          </cell>
        </row>
        <row r="54">
          <cell r="A54">
            <v>2010507</v>
          </cell>
          <cell r="B54">
            <v>867059</v>
          </cell>
        </row>
        <row r="55">
          <cell r="A55">
            <v>2010508</v>
          </cell>
          <cell r="B55">
            <v>102630</v>
          </cell>
        </row>
        <row r="56">
          <cell r="A56">
            <v>2010550</v>
          </cell>
        </row>
        <row r="57">
          <cell r="A57">
            <v>2010599</v>
          </cell>
          <cell r="B57">
            <v>188000</v>
          </cell>
        </row>
        <row r="58">
          <cell r="A58">
            <v>20106</v>
          </cell>
          <cell r="B58">
            <v>6537363.8</v>
          </cell>
        </row>
        <row r="59">
          <cell r="A59">
            <v>2010601</v>
          </cell>
          <cell r="B59">
            <v>5832614.8</v>
          </cell>
        </row>
        <row r="60">
          <cell r="A60">
            <v>2010602</v>
          </cell>
          <cell r="B60">
            <v>704749</v>
          </cell>
        </row>
        <row r="61">
          <cell r="A61">
            <v>2010603</v>
          </cell>
        </row>
        <row r="62">
          <cell r="A62">
            <v>2010604</v>
          </cell>
        </row>
        <row r="63">
          <cell r="A63">
            <v>2010605</v>
          </cell>
        </row>
        <row r="64">
          <cell r="A64">
            <v>2010606</v>
          </cell>
        </row>
        <row r="65">
          <cell r="A65">
            <v>2010607</v>
          </cell>
        </row>
        <row r="66">
          <cell r="A66">
            <v>2010608</v>
          </cell>
        </row>
        <row r="67">
          <cell r="A67">
            <v>2010650</v>
          </cell>
        </row>
        <row r="68">
          <cell r="A68">
            <v>2010699</v>
          </cell>
        </row>
        <row r="69">
          <cell r="A69">
            <v>20107</v>
          </cell>
          <cell r="B69">
            <v>12944886.41</v>
          </cell>
        </row>
        <row r="70">
          <cell r="A70">
            <v>2010701</v>
          </cell>
          <cell r="B70">
            <v>9173007.68</v>
          </cell>
        </row>
        <row r="71">
          <cell r="A71">
            <v>2010702</v>
          </cell>
          <cell r="B71">
            <v>2273867.76</v>
          </cell>
        </row>
        <row r="72">
          <cell r="A72">
            <v>2010703</v>
          </cell>
        </row>
        <row r="73">
          <cell r="A73">
            <v>2010709</v>
          </cell>
        </row>
        <row r="74">
          <cell r="A74">
            <v>2010710</v>
          </cell>
        </row>
        <row r="75">
          <cell r="A75">
            <v>2010750</v>
          </cell>
        </row>
        <row r="76">
          <cell r="A76">
            <v>2010799</v>
          </cell>
          <cell r="B76">
            <v>1498010.97</v>
          </cell>
        </row>
        <row r="77">
          <cell r="A77">
            <v>20108</v>
          </cell>
          <cell r="B77">
            <v>1785642.62</v>
          </cell>
        </row>
        <row r="78">
          <cell r="A78">
            <v>2010801</v>
          </cell>
          <cell r="B78">
            <v>1695642.62</v>
          </cell>
        </row>
        <row r="79">
          <cell r="A79">
            <v>2010802</v>
          </cell>
        </row>
        <row r="80">
          <cell r="A80">
            <v>2010803</v>
          </cell>
        </row>
        <row r="81">
          <cell r="A81">
            <v>2010804</v>
          </cell>
          <cell r="B81">
            <v>75000</v>
          </cell>
        </row>
        <row r="82">
          <cell r="A82">
            <v>2010805</v>
          </cell>
        </row>
        <row r="83">
          <cell r="A83">
            <v>2010806</v>
          </cell>
          <cell r="B83">
            <v>15000</v>
          </cell>
        </row>
        <row r="84">
          <cell r="A84">
            <v>2010850</v>
          </cell>
        </row>
        <row r="85">
          <cell r="A85">
            <v>2010899</v>
          </cell>
        </row>
        <row r="86">
          <cell r="A86">
            <v>20109</v>
          </cell>
        </row>
        <row r="87">
          <cell r="A87">
            <v>2010901</v>
          </cell>
        </row>
        <row r="88">
          <cell r="A88">
            <v>2010902</v>
          </cell>
        </row>
        <row r="89">
          <cell r="A89">
            <v>2010903</v>
          </cell>
        </row>
        <row r="90">
          <cell r="A90">
            <v>2010905</v>
          </cell>
        </row>
        <row r="91">
          <cell r="A91">
            <v>2010907</v>
          </cell>
        </row>
        <row r="92">
          <cell r="A92">
            <v>2010908</v>
          </cell>
        </row>
        <row r="93">
          <cell r="A93">
            <v>2010909</v>
          </cell>
        </row>
        <row r="94">
          <cell r="A94">
            <v>2010910</v>
          </cell>
        </row>
        <row r="95">
          <cell r="A95">
            <v>2010911</v>
          </cell>
        </row>
        <row r="96">
          <cell r="A96">
            <v>2010912</v>
          </cell>
        </row>
        <row r="97">
          <cell r="A97">
            <v>2010950</v>
          </cell>
        </row>
        <row r="98">
          <cell r="A98">
            <v>2010999</v>
          </cell>
        </row>
        <row r="99">
          <cell r="A99">
            <v>20111</v>
          </cell>
          <cell r="B99">
            <v>9053360.83</v>
          </cell>
        </row>
        <row r="100">
          <cell r="A100">
            <v>2011101</v>
          </cell>
          <cell r="B100">
            <v>7924408.69</v>
          </cell>
        </row>
        <row r="101">
          <cell r="A101">
            <v>2011102</v>
          </cell>
          <cell r="B101">
            <v>48902</v>
          </cell>
        </row>
        <row r="102">
          <cell r="A102">
            <v>2011103</v>
          </cell>
        </row>
        <row r="103">
          <cell r="A103">
            <v>2011104</v>
          </cell>
        </row>
        <row r="104">
          <cell r="A104">
            <v>2011105</v>
          </cell>
        </row>
        <row r="105">
          <cell r="A105">
            <v>2011106</v>
          </cell>
        </row>
        <row r="106">
          <cell r="A106">
            <v>2011150</v>
          </cell>
          <cell r="B106">
            <v>520050.14</v>
          </cell>
        </row>
        <row r="107">
          <cell r="A107">
            <v>2011199</v>
          </cell>
          <cell r="B107">
            <v>560000</v>
          </cell>
        </row>
        <row r="108">
          <cell r="A108">
            <v>20113</v>
          </cell>
          <cell r="B108">
            <v>3565273.64</v>
          </cell>
        </row>
        <row r="109">
          <cell r="A109">
            <v>2011301</v>
          </cell>
          <cell r="B109">
            <v>2930582.64</v>
          </cell>
        </row>
        <row r="110">
          <cell r="A110">
            <v>2011302</v>
          </cell>
        </row>
        <row r="111">
          <cell r="A111">
            <v>2011303</v>
          </cell>
        </row>
        <row r="112">
          <cell r="A112">
            <v>2011304</v>
          </cell>
        </row>
        <row r="113">
          <cell r="A113">
            <v>2011305</v>
          </cell>
        </row>
        <row r="114">
          <cell r="A114">
            <v>2011306</v>
          </cell>
        </row>
        <row r="115">
          <cell r="A115">
            <v>2011307</v>
          </cell>
        </row>
        <row r="116">
          <cell r="A116">
            <v>2011308</v>
          </cell>
          <cell r="B116">
            <v>397871</v>
          </cell>
        </row>
        <row r="117">
          <cell r="A117">
            <v>2011350</v>
          </cell>
        </row>
        <row r="118">
          <cell r="A118">
            <v>2011399</v>
          </cell>
          <cell r="B118">
            <v>236820</v>
          </cell>
        </row>
        <row r="119">
          <cell r="A119">
            <v>20114</v>
          </cell>
        </row>
        <row r="120">
          <cell r="A120">
            <v>2011401</v>
          </cell>
        </row>
        <row r="121">
          <cell r="A121">
            <v>2011402</v>
          </cell>
        </row>
        <row r="122">
          <cell r="A122">
            <v>2011403</v>
          </cell>
        </row>
        <row r="123">
          <cell r="A123">
            <v>2011404</v>
          </cell>
        </row>
        <row r="124">
          <cell r="A124">
            <v>2011405</v>
          </cell>
        </row>
        <row r="125">
          <cell r="A125">
            <v>2011408</v>
          </cell>
        </row>
        <row r="126">
          <cell r="A126">
            <v>2011409</v>
          </cell>
        </row>
        <row r="127">
          <cell r="A127">
            <v>2011410</v>
          </cell>
        </row>
        <row r="128">
          <cell r="A128">
            <v>2011411</v>
          </cell>
        </row>
        <row r="129">
          <cell r="A129">
            <v>2011450</v>
          </cell>
        </row>
        <row r="130">
          <cell r="A130">
            <v>2011499</v>
          </cell>
        </row>
        <row r="131">
          <cell r="A131">
            <v>20123</v>
          </cell>
          <cell r="B131">
            <v>198130</v>
          </cell>
        </row>
        <row r="132">
          <cell r="A132">
            <v>2012301</v>
          </cell>
        </row>
        <row r="133">
          <cell r="A133">
            <v>2012302</v>
          </cell>
          <cell r="B133">
            <v>20000</v>
          </cell>
        </row>
        <row r="134">
          <cell r="A134">
            <v>2012303</v>
          </cell>
        </row>
        <row r="135">
          <cell r="A135">
            <v>2012304</v>
          </cell>
          <cell r="B135">
            <v>178130</v>
          </cell>
        </row>
        <row r="136">
          <cell r="A136">
            <v>2012350</v>
          </cell>
        </row>
        <row r="137">
          <cell r="A137">
            <v>2012399</v>
          </cell>
        </row>
        <row r="138">
          <cell r="A138">
            <v>20125</v>
          </cell>
        </row>
        <row r="139">
          <cell r="A139">
            <v>2012501</v>
          </cell>
        </row>
        <row r="140">
          <cell r="A140">
            <v>2012502</v>
          </cell>
        </row>
        <row r="141">
          <cell r="A141">
            <v>2012503</v>
          </cell>
        </row>
        <row r="142">
          <cell r="A142">
            <v>2012504</v>
          </cell>
        </row>
        <row r="143">
          <cell r="A143">
            <v>2012505</v>
          </cell>
        </row>
        <row r="144">
          <cell r="A144">
            <v>2012550</v>
          </cell>
        </row>
        <row r="145">
          <cell r="A145">
            <v>2012599</v>
          </cell>
        </row>
        <row r="146">
          <cell r="A146">
            <v>20126</v>
          </cell>
          <cell r="B146">
            <v>1087888.3</v>
          </cell>
        </row>
        <row r="147">
          <cell r="A147">
            <v>2012601</v>
          </cell>
          <cell r="B147">
            <v>1004822.3</v>
          </cell>
        </row>
        <row r="148">
          <cell r="A148">
            <v>2012602</v>
          </cell>
        </row>
        <row r="149">
          <cell r="A149">
            <v>2012603</v>
          </cell>
        </row>
        <row r="150">
          <cell r="A150">
            <v>2012604</v>
          </cell>
          <cell r="B150">
            <v>83066</v>
          </cell>
        </row>
        <row r="151">
          <cell r="A151">
            <v>2012699</v>
          </cell>
        </row>
        <row r="152">
          <cell r="A152">
            <v>20128</v>
          </cell>
          <cell r="B152">
            <v>462587.63</v>
          </cell>
        </row>
        <row r="153">
          <cell r="A153">
            <v>2012801</v>
          </cell>
          <cell r="B153">
            <v>343787.63</v>
          </cell>
        </row>
        <row r="154">
          <cell r="A154">
            <v>2012802</v>
          </cell>
          <cell r="B154">
            <v>118800</v>
          </cell>
        </row>
        <row r="155">
          <cell r="A155">
            <v>2012803</v>
          </cell>
        </row>
        <row r="156">
          <cell r="A156">
            <v>2012804</v>
          </cell>
        </row>
        <row r="157">
          <cell r="A157">
            <v>2012850</v>
          </cell>
        </row>
        <row r="158">
          <cell r="A158">
            <v>2012899</v>
          </cell>
        </row>
        <row r="159">
          <cell r="A159">
            <v>20129</v>
          </cell>
          <cell r="B159">
            <v>4099439.86</v>
          </cell>
        </row>
        <row r="160">
          <cell r="A160">
            <v>2012901</v>
          </cell>
          <cell r="B160">
            <v>1996933.13</v>
          </cell>
        </row>
        <row r="161">
          <cell r="A161">
            <v>2012902</v>
          </cell>
          <cell r="B161">
            <v>21088</v>
          </cell>
        </row>
        <row r="162">
          <cell r="A162">
            <v>2012903</v>
          </cell>
        </row>
        <row r="163">
          <cell r="A163">
            <v>2012906</v>
          </cell>
          <cell r="B163">
            <v>286800</v>
          </cell>
        </row>
        <row r="164">
          <cell r="A164">
            <v>2012950</v>
          </cell>
        </row>
        <row r="165">
          <cell r="A165">
            <v>2012999</v>
          </cell>
          <cell r="B165">
            <v>1794618.73</v>
          </cell>
        </row>
        <row r="166">
          <cell r="A166">
            <v>20131</v>
          </cell>
          <cell r="B166">
            <v>4148039.19</v>
          </cell>
        </row>
        <row r="167">
          <cell r="A167">
            <v>2013101</v>
          </cell>
          <cell r="B167">
            <v>2944038.62</v>
          </cell>
        </row>
        <row r="168">
          <cell r="A168">
            <v>2013102</v>
          </cell>
          <cell r="B168">
            <v>173368</v>
          </cell>
        </row>
        <row r="169">
          <cell r="A169">
            <v>2013103</v>
          </cell>
        </row>
        <row r="170">
          <cell r="A170">
            <v>2013105</v>
          </cell>
        </row>
        <row r="171">
          <cell r="A171">
            <v>2013150</v>
          </cell>
          <cell r="B171">
            <v>1030632.57</v>
          </cell>
        </row>
        <row r="172">
          <cell r="A172">
            <v>2013199</v>
          </cell>
        </row>
        <row r="173">
          <cell r="A173">
            <v>20132</v>
          </cell>
          <cell r="B173">
            <v>12828747.92</v>
          </cell>
        </row>
        <row r="174">
          <cell r="A174">
            <v>2013201</v>
          </cell>
          <cell r="B174">
            <v>4707331.73</v>
          </cell>
        </row>
        <row r="175">
          <cell r="A175">
            <v>2013202</v>
          </cell>
          <cell r="B175">
            <v>1289512.34</v>
          </cell>
        </row>
        <row r="176">
          <cell r="A176">
            <v>2013203</v>
          </cell>
        </row>
        <row r="177">
          <cell r="A177">
            <v>2013204</v>
          </cell>
        </row>
        <row r="178">
          <cell r="A178">
            <v>2013250</v>
          </cell>
          <cell r="B178">
            <v>1203365.05</v>
          </cell>
        </row>
        <row r="179">
          <cell r="A179">
            <v>2013299</v>
          </cell>
          <cell r="B179">
            <v>5628538.8</v>
          </cell>
        </row>
        <row r="180">
          <cell r="A180">
            <v>20133</v>
          </cell>
          <cell r="B180">
            <v>3686092.08</v>
          </cell>
        </row>
        <row r="181">
          <cell r="A181">
            <v>2013301</v>
          </cell>
          <cell r="B181">
            <v>1825924.68</v>
          </cell>
        </row>
        <row r="182">
          <cell r="A182">
            <v>2013302</v>
          </cell>
          <cell r="B182">
            <v>1338671</v>
          </cell>
        </row>
        <row r="183">
          <cell r="A183">
            <v>2013303</v>
          </cell>
        </row>
        <row r="184">
          <cell r="A184">
            <v>2013304</v>
          </cell>
        </row>
        <row r="185">
          <cell r="A185">
            <v>2013350</v>
          </cell>
          <cell r="B185">
            <v>521496.4</v>
          </cell>
        </row>
        <row r="186">
          <cell r="A186">
            <v>2013399</v>
          </cell>
        </row>
        <row r="187">
          <cell r="A187">
            <v>20134</v>
          </cell>
          <cell r="B187">
            <v>2158152</v>
          </cell>
        </row>
        <row r="188">
          <cell r="A188">
            <v>2013401</v>
          </cell>
          <cell r="B188">
            <v>1261971.55</v>
          </cell>
        </row>
        <row r="189">
          <cell r="A189">
            <v>2013402</v>
          </cell>
          <cell r="B189">
            <v>845180.45</v>
          </cell>
        </row>
        <row r="190">
          <cell r="A190">
            <v>2013403</v>
          </cell>
        </row>
        <row r="191">
          <cell r="A191">
            <v>2013404</v>
          </cell>
          <cell r="B191">
            <v>30000</v>
          </cell>
        </row>
        <row r="192">
          <cell r="A192">
            <v>2013405</v>
          </cell>
          <cell r="B192">
            <v>21000</v>
          </cell>
        </row>
        <row r="193">
          <cell r="A193">
            <v>2013450</v>
          </cell>
        </row>
        <row r="194">
          <cell r="A194">
            <v>2013499</v>
          </cell>
        </row>
        <row r="195">
          <cell r="A195">
            <v>20135</v>
          </cell>
        </row>
        <row r="196">
          <cell r="A196">
            <v>2013501</v>
          </cell>
        </row>
        <row r="197">
          <cell r="A197">
            <v>2013502</v>
          </cell>
        </row>
        <row r="198">
          <cell r="A198">
            <v>2013503</v>
          </cell>
        </row>
        <row r="199">
          <cell r="A199">
            <v>2013550</v>
          </cell>
        </row>
        <row r="200">
          <cell r="A200">
            <v>2013599</v>
          </cell>
        </row>
        <row r="201">
          <cell r="A201">
            <v>20136</v>
          </cell>
          <cell r="B201">
            <v>22214895.41</v>
          </cell>
        </row>
        <row r="202">
          <cell r="A202">
            <v>2013601</v>
          </cell>
          <cell r="B202">
            <v>4042746.75</v>
          </cell>
        </row>
        <row r="203">
          <cell r="A203">
            <v>2013602</v>
          </cell>
          <cell r="B203">
            <v>9557777.92</v>
          </cell>
        </row>
        <row r="204">
          <cell r="A204">
            <v>2013603</v>
          </cell>
        </row>
        <row r="205">
          <cell r="A205">
            <v>2013650</v>
          </cell>
          <cell r="B205">
            <v>8544570.74</v>
          </cell>
        </row>
        <row r="206">
          <cell r="A206">
            <v>2013699</v>
          </cell>
          <cell r="B206">
            <v>69800</v>
          </cell>
        </row>
        <row r="207">
          <cell r="A207">
            <v>20137</v>
          </cell>
        </row>
        <row r="208">
          <cell r="A208">
            <v>2013701</v>
          </cell>
        </row>
        <row r="209">
          <cell r="A209">
            <v>2013702</v>
          </cell>
        </row>
        <row r="210">
          <cell r="A210">
            <v>2013703</v>
          </cell>
        </row>
        <row r="211">
          <cell r="A211">
            <v>2013704</v>
          </cell>
        </row>
        <row r="212">
          <cell r="A212">
            <v>2013750</v>
          </cell>
        </row>
        <row r="213">
          <cell r="A213">
            <v>2013799</v>
          </cell>
        </row>
        <row r="214">
          <cell r="A214">
            <v>20138</v>
          </cell>
          <cell r="B214">
            <v>20411123.25</v>
          </cell>
        </row>
        <row r="215">
          <cell r="A215">
            <v>2013801</v>
          </cell>
          <cell r="B215">
            <v>18225992.91</v>
          </cell>
        </row>
        <row r="216">
          <cell r="A216">
            <v>2013802</v>
          </cell>
        </row>
        <row r="217">
          <cell r="A217">
            <v>2013803</v>
          </cell>
        </row>
        <row r="218">
          <cell r="A218">
            <v>2013804</v>
          </cell>
          <cell r="B218">
            <v>41960</v>
          </cell>
        </row>
        <row r="219">
          <cell r="A219">
            <v>2013805</v>
          </cell>
          <cell r="B219">
            <v>4800</v>
          </cell>
        </row>
        <row r="220">
          <cell r="A220">
            <v>2013808</v>
          </cell>
          <cell r="B220">
            <v>963708</v>
          </cell>
        </row>
        <row r="221">
          <cell r="A221">
            <v>2013810</v>
          </cell>
        </row>
        <row r="222">
          <cell r="A222">
            <v>2013812</v>
          </cell>
          <cell r="B222">
            <v>30000</v>
          </cell>
        </row>
        <row r="223">
          <cell r="A223">
            <v>2013813</v>
          </cell>
        </row>
        <row r="224">
          <cell r="A224">
            <v>2013814</v>
          </cell>
        </row>
        <row r="225">
          <cell r="A225">
            <v>2013815</v>
          </cell>
          <cell r="B225">
            <v>3800</v>
          </cell>
        </row>
        <row r="226">
          <cell r="A226">
            <v>2013816</v>
          </cell>
          <cell r="B226">
            <v>513372</v>
          </cell>
        </row>
        <row r="227">
          <cell r="A227">
            <v>2013850</v>
          </cell>
        </row>
        <row r="228">
          <cell r="A228">
            <v>2013899</v>
          </cell>
          <cell r="B228">
            <v>627490.34</v>
          </cell>
        </row>
        <row r="229">
          <cell r="A229">
            <v>20139</v>
          </cell>
          <cell r="B229">
            <v>15244702.35</v>
          </cell>
        </row>
        <row r="230">
          <cell r="A230">
            <v>2013901</v>
          </cell>
        </row>
        <row r="231">
          <cell r="A231">
            <v>2013902</v>
          </cell>
          <cell r="B231">
            <v>225000</v>
          </cell>
        </row>
        <row r="232">
          <cell r="A232">
            <v>2013903</v>
          </cell>
        </row>
        <row r="233">
          <cell r="A233">
            <v>2013904</v>
          </cell>
          <cell r="B233">
            <v>8509537.2</v>
          </cell>
        </row>
        <row r="234">
          <cell r="A234">
            <v>2013950</v>
          </cell>
        </row>
        <row r="235">
          <cell r="A235">
            <v>2013999</v>
          </cell>
          <cell r="B235">
            <v>6510165.15</v>
          </cell>
        </row>
        <row r="236">
          <cell r="A236">
            <v>20140</v>
          </cell>
        </row>
        <row r="237">
          <cell r="A237">
            <v>2014001</v>
          </cell>
        </row>
        <row r="238">
          <cell r="A238">
            <v>2014002</v>
          </cell>
        </row>
        <row r="239">
          <cell r="A239">
            <v>2014003</v>
          </cell>
        </row>
        <row r="240">
          <cell r="A240">
            <v>2014004</v>
          </cell>
        </row>
        <row r="241">
          <cell r="A241">
            <v>2014099</v>
          </cell>
        </row>
        <row r="242">
          <cell r="A242">
            <v>20199</v>
          </cell>
          <cell r="B242">
            <v>6072842.67</v>
          </cell>
        </row>
        <row r="243">
          <cell r="A243">
            <v>2019901</v>
          </cell>
        </row>
        <row r="244">
          <cell r="A244">
            <v>2019999</v>
          </cell>
          <cell r="B244">
            <v>6072842.67</v>
          </cell>
        </row>
        <row r="245">
          <cell r="A245">
            <v>202</v>
          </cell>
        </row>
        <row r="246">
          <cell r="A246">
            <v>20201</v>
          </cell>
        </row>
        <row r="247">
          <cell r="A247">
            <v>2020101</v>
          </cell>
        </row>
        <row r="248">
          <cell r="A248">
            <v>2020102</v>
          </cell>
        </row>
        <row r="249">
          <cell r="A249">
            <v>2020103</v>
          </cell>
        </row>
        <row r="250">
          <cell r="A250">
            <v>2020104</v>
          </cell>
        </row>
        <row r="251">
          <cell r="A251">
            <v>2020150</v>
          </cell>
        </row>
        <row r="252">
          <cell r="A252">
            <v>2020199</v>
          </cell>
        </row>
        <row r="253">
          <cell r="A253">
            <v>20202</v>
          </cell>
        </row>
        <row r="254">
          <cell r="A254">
            <v>2020201</v>
          </cell>
        </row>
        <row r="255">
          <cell r="A255">
            <v>2020202</v>
          </cell>
        </row>
        <row r="256">
          <cell r="A256">
            <v>20203</v>
          </cell>
        </row>
        <row r="257">
          <cell r="A257">
            <v>2020304</v>
          </cell>
        </row>
        <row r="258">
          <cell r="A258">
            <v>2020306</v>
          </cell>
        </row>
        <row r="259">
          <cell r="A259">
            <v>20204</v>
          </cell>
        </row>
        <row r="260">
          <cell r="A260">
            <v>2020401</v>
          </cell>
        </row>
        <row r="261">
          <cell r="A261">
            <v>2020402</v>
          </cell>
        </row>
        <row r="262">
          <cell r="A262">
            <v>2020403</v>
          </cell>
        </row>
        <row r="263">
          <cell r="A263">
            <v>2020404</v>
          </cell>
        </row>
        <row r="264">
          <cell r="A264">
            <v>2020499</v>
          </cell>
        </row>
        <row r="265">
          <cell r="A265">
            <v>20205</v>
          </cell>
        </row>
        <row r="266">
          <cell r="A266">
            <v>2020503</v>
          </cell>
        </row>
        <row r="267">
          <cell r="A267">
            <v>2020504</v>
          </cell>
        </row>
        <row r="268">
          <cell r="A268">
            <v>2020505</v>
          </cell>
        </row>
        <row r="269">
          <cell r="A269">
            <v>2020599</v>
          </cell>
        </row>
        <row r="270">
          <cell r="A270">
            <v>20206</v>
          </cell>
        </row>
        <row r="271">
          <cell r="A271">
            <v>2020601</v>
          </cell>
        </row>
        <row r="272">
          <cell r="A272">
            <v>20207</v>
          </cell>
        </row>
        <row r="273">
          <cell r="A273">
            <v>2020701</v>
          </cell>
        </row>
        <row r="274">
          <cell r="A274">
            <v>2020702</v>
          </cell>
        </row>
        <row r="275">
          <cell r="A275">
            <v>2020703</v>
          </cell>
        </row>
        <row r="276">
          <cell r="A276">
            <v>2020799</v>
          </cell>
        </row>
        <row r="277">
          <cell r="A277">
            <v>20208</v>
          </cell>
        </row>
        <row r="278">
          <cell r="A278">
            <v>2020801</v>
          </cell>
        </row>
        <row r="279">
          <cell r="A279">
            <v>2020802</v>
          </cell>
        </row>
        <row r="280">
          <cell r="A280">
            <v>2020803</v>
          </cell>
        </row>
        <row r="281">
          <cell r="A281">
            <v>2020850</v>
          </cell>
        </row>
        <row r="282">
          <cell r="A282">
            <v>2020899</v>
          </cell>
        </row>
        <row r="283">
          <cell r="A283">
            <v>20299</v>
          </cell>
        </row>
        <row r="284">
          <cell r="A284">
            <v>2029999</v>
          </cell>
        </row>
        <row r="285">
          <cell r="A285">
            <v>203</v>
          </cell>
          <cell r="B285">
            <v>2004953.77</v>
          </cell>
        </row>
        <row r="286">
          <cell r="A286">
            <v>20301</v>
          </cell>
        </row>
        <row r="287">
          <cell r="A287">
            <v>2030101</v>
          </cell>
        </row>
        <row r="288">
          <cell r="A288">
            <v>2030102</v>
          </cell>
        </row>
        <row r="289">
          <cell r="A289">
            <v>2030199</v>
          </cell>
        </row>
        <row r="290">
          <cell r="A290">
            <v>20304</v>
          </cell>
        </row>
        <row r="291">
          <cell r="A291">
            <v>2030401</v>
          </cell>
        </row>
        <row r="292">
          <cell r="A292">
            <v>20305</v>
          </cell>
        </row>
        <row r="293">
          <cell r="A293">
            <v>2030501</v>
          </cell>
        </row>
        <row r="294">
          <cell r="A294">
            <v>20306</v>
          </cell>
          <cell r="B294">
            <v>2004953.77</v>
          </cell>
        </row>
        <row r="295">
          <cell r="A295">
            <v>2030601</v>
          </cell>
          <cell r="B295">
            <v>812000</v>
          </cell>
        </row>
        <row r="296">
          <cell r="A296">
            <v>2030602</v>
          </cell>
        </row>
        <row r="297">
          <cell r="A297">
            <v>2030603</v>
          </cell>
          <cell r="B297">
            <v>88636</v>
          </cell>
        </row>
        <row r="298">
          <cell r="A298">
            <v>2030604</v>
          </cell>
        </row>
        <row r="299">
          <cell r="A299">
            <v>2030607</v>
          </cell>
          <cell r="B299">
            <v>1104317.77</v>
          </cell>
        </row>
        <row r="300">
          <cell r="A300">
            <v>2030608</v>
          </cell>
        </row>
        <row r="301">
          <cell r="A301">
            <v>2030699</v>
          </cell>
        </row>
        <row r="302">
          <cell r="A302">
            <v>20399</v>
          </cell>
        </row>
        <row r="303">
          <cell r="A303">
            <v>2039999</v>
          </cell>
        </row>
        <row r="304">
          <cell r="A304">
            <v>204</v>
          </cell>
          <cell r="B304">
            <v>172656895.37</v>
          </cell>
        </row>
        <row r="305">
          <cell r="A305">
            <v>20401</v>
          </cell>
        </row>
        <row r="306">
          <cell r="A306">
            <v>2040101</v>
          </cell>
        </row>
        <row r="307">
          <cell r="A307">
            <v>2040199</v>
          </cell>
        </row>
        <row r="308">
          <cell r="A308">
            <v>20402</v>
          </cell>
          <cell r="B308">
            <v>156995293.8</v>
          </cell>
        </row>
        <row r="309">
          <cell r="A309">
            <v>2040201</v>
          </cell>
          <cell r="B309">
            <v>39409389.95</v>
          </cell>
        </row>
        <row r="310">
          <cell r="A310">
            <v>2040202</v>
          </cell>
        </row>
        <row r="311">
          <cell r="A311">
            <v>2040203</v>
          </cell>
        </row>
        <row r="312">
          <cell r="A312">
            <v>2040219</v>
          </cell>
        </row>
        <row r="313">
          <cell r="A313">
            <v>2040220</v>
          </cell>
        </row>
        <row r="314">
          <cell r="A314">
            <v>2040221</v>
          </cell>
        </row>
        <row r="315">
          <cell r="A315">
            <v>2040222</v>
          </cell>
        </row>
        <row r="316">
          <cell r="A316">
            <v>2040223</v>
          </cell>
        </row>
        <row r="317">
          <cell r="A317">
            <v>2040250</v>
          </cell>
        </row>
        <row r="318">
          <cell r="A318">
            <v>2040299</v>
          </cell>
          <cell r="B318">
            <v>117585903.85</v>
          </cell>
        </row>
        <row r="319">
          <cell r="A319">
            <v>20403</v>
          </cell>
        </row>
        <row r="320">
          <cell r="A320">
            <v>2040301</v>
          </cell>
        </row>
        <row r="321">
          <cell r="A321">
            <v>2040302</v>
          </cell>
        </row>
        <row r="322">
          <cell r="A322">
            <v>2040303</v>
          </cell>
        </row>
        <row r="323">
          <cell r="A323">
            <v>2040304</v>
          </cell>
        </row>
        <row r="324">
          <cell r="A324">
            <v>2040350</v>
          </cell>
        </row>
        <row r="325">
          <cell r="A325">
            <v>2040399</v>
          </cell>
        </row>
        <row r="326">
          <cell r="A326">
            <v>20404</v>
          </cell>
          <cell r="B326">
            <v>2375798.74</v>
          </cell>
        </row>
        <row r="327">
          <cell r="A327">
            <v>2040401</v>
          </cell>
          <cell r="B327">
            <v>1302805.49</v>
          </cell>
        </row>
        <row r="328">
          <cell r="A328">
            <v>2040402</v>
          </cell>
        </row>
        <row r="329">
          <cell r="A329">
            <v>2040403</v>
          </cell>
        </row>
        <row r="330">
          <cell r="A330">
            <v>2040409</v>
          </cell>
        </row>
        <row r="331">
          <cell r="A331">
            <v>2040410</v>
          </cell>
        </row>
        <row r="332">
          <cell r="A332">
            <v>2040450</v>
          </cell>
        </row>
        <row r="333">
          <cell r="A333">
            <v>2040499</v>
          </cell>
          <cell r="B333">
            <v>1072993.25</v>
          </cell>
        </row>
        <row r="334">
          <cell r="A334">
            <v>20405</v>
          </cell>
          <cell r="B334">
            <v>4041629</v>
          </cell>
        </row>
        <row r="335">
          <cell r="A335">
            <v>2040501</v>
          </cell>
          <cell r="B335">
            <v>2221306</v>
          </cell>
        </row>
        <row r="336">
          <cell r="A336">
            <v>2040502</v>
          </cell>
        </row>
        <row r="337">
          <cell r="A337">
            <v>2040503</v>
          </cell>
        </row>
        <row r="338">
          <cell r="A338">
            <v>2040504</v>
          </cell>
        </row>
        <row r="339">
          <cell r="A339">
            <v>2040505</v>
          </cell>
        </row>
        <row r="340">
          <cell r="A340">
            <v>2040506</v>
          </cell>
        </row>
        <row r="341">
          <cell r="A341">
            <v>2040550</v>
          </cell>
        </row>
        <row r="342">
          <cell r="A342">
            <v>2040599</v>
          </cell>
          <cell r="B342">
            <v>1820323</v>
          </cell>
        </row>
        <row r="343">
          <cell r="A343">
            <v>20406</v>
          </cell>
          <cell r="B343">
            <v>8674173.83</v>
          </cell>
        </row>
        <row r="344">
          <cell r="A344">
            <v>2040601</v>
          </cell>
          <cell r="B344">
            <v>5714243.35</v>
          </cell>
        </row>
        <row r="345">
          <cell r="A345">
            <v>2040602</v>
          </cell>
          <cell r="B345">
            <v>18526.08</v>
          </cell>
        </row>
        <row r="346">
          <cell r="A346">
            <v>2040603</v>
          </cell>
        </row>
        <row r="347">
          <cell r="A347">
            <v>2040604</v>
          </cell>
        </row>
        <row r="348">
          <cell r="A348">
            <v>2040605</v>
          </cell>
        </row>
        <row r="349">
          <cell r="A349">
            <v>2040606</v>
          </cell>
          <cell r="B349">
            <v>0</v>
          </cell>
        </row>
        <row r="350">
          <cell r="A350">
            <v>2040607</v>
          </cell>
          <cell r="B350">
            <v>558200</v>
          </cell>
        </row>
        <row r="351">
          <cell r="A351">
            <v>2040608</v>
          </cell>
        </row>
        <row r="352">
          <cell r="A352">
            <v>2040610</v>
          </cell>
          <cell r="B352">
            <v>877200</v>
          </cell>
        </row>
        <row r="353">
          <cell r="A353">
            <v>2040612</v>
          </cell>
          <cell r="B353">
            <v>55905</v>
          </cell>
        </row>
        <row r="354">
          <cell r="A354">
            <v>2040613</v>
          </cell>
        </row>
        <row r="355">
          <cell r="A355">
            <v>2040650</v>
          </cell>
        </row>
        <row r="356">
          <cell r="A356">
            <v>2040699</v>
          </cell>
          <cell r="B356">
            <v>1450099.4</v>
          </cell>
        </row>
        <row r="357">
          <cell r="A357">
            <v>20407</v>
          </cell>
        </row>
        <row r="358">
          <cell r="A358">
            <v>2040701</v>
          </cell>
        </row>
        <row r="359">
          <cell r="A359">
            <v>2040702</v>
          </cell>
        </row>
        <row r="360">
          <cell r="A360">
            <v>2040703</v>
          </cell>
        </row>
        <row r="361">
          <cell r="A361">
            <v>2040704</v>
          </cell>
        </row>
        <row r="362">
          <cell r="A362">
            <v>2040705</v>
          </cell>
        </row>
        <row r="363">
          <cell r="A363">
            <v>2040706</v>
          </cell>
        </row>
        <row r="364">
          <cell r="A364">
            <v>2040707</v>
          </cell>
        </row>
        <row r="365">
          <cell r="A365">
            <v>2040750</v>
          </cell>
        </row>
        <row r="366">
          <cell r="A366">
            <v>2040799</v>
          </cell>
        </row>
        <row r="367">
          <cell r="A367">
            <v>20408</v>
          </cell>
        </row>
        <row r="368">
          <cell r="A368">
            <v>2040801</v>
          </cell>
        </row>
        <row r="369">
          <cell r="A369">
            <v>2040802</v>
          </cell>
        </row>
        <row r="370">
          <cell r="A370">
            <v>2040803</v>
          </cell>
        </row>
        <row r="371">
          <cell r="A371">
            <v>2040804</v>
          </cell>
        </row>
        <row r="372">
          <cell r="A372">
            <v>2040805</v>
          </cell>
        </row>
        <row r="373">
          <cell r="A373">
            <v>2040806</v>
          </cell>
        </row>
        <row r="374">
          <cell r="A374">
            <v>2040807</v>
          </cell>
        </row>
        <row r="375">
          <cell r="A375">
            <v>2040850</v>
          </cell>
        </row>
        <row r="376">
          <cell r="A376">
            <v>2040899</v>
          </cell>
        </row>
        <row r="377">
          <cell r="A377">
            <v>20409</v>
          </cell>
        </row>
        <row r="378">
          <cell r="A378">
            <v>2040901</v>
          </cell>
        </row>
        <row r="379">
          <cell r="A379">
            <v>2040902</v>
          </cell>
        </row>
        <row r="380">
          <cell r="A380">
            <v>2040903</v>
          </cell>
        </row>
        <row r="381">
          <cell r="A381">
            <v>2040904</v>
          </cell>
        </row>
        <row r="382">
          <cell r="A382">
            <v>2040905</v>
          </cell>
        </row>
        <row r="383">
          <cell r="A383">
            <v>2040950</v>
          </cell>
        </row>
        <row r="384">
          <cell r="A384">
            <v>2040999</v>
          </cell>
        </row>
        <row r="385">
          <cell r="A385">
            <v>20410</v>
          </cell>
        </row>
        <row r="386">
          <cell r="A386">
            <v>2041001</v>
          </cell>
        </row>
        <row r="387">
          <cell r="A387">
            <v>2041002</v>
          </cell>
        </row>
        <row r="388">
          <cell r="A388">
            <v>2041006</v>
          </cell>
        </row>
        <row r="389">
          <cell r="A389">
            <v>2041007</v>
          </cell>
        </row>
        <row r="390">
          <cell r="A390">
            <v>2041099</v>
          </cell>
        </row>
        <row r="391">
          <cell r="A391">
            <v>20499</v>
          </cell>
          <cell r="B391">
            <v>570000</v>
          </cell>
        </row>
        <row r="392">
          <cell r="A392">
            <v>2049902</v>
          </cell>
        </row>
        <row r="393">
          <cell r="A393">
            <v>2049999</v>
          </cell>
          <cell r="B393">
            <v>570000</v>
          </cell>
        </row>
        <row r="394">
          <cell r="A394">
            <v>205</v>
          </cell>
          <cell r="B394">
            <v>653984236.13</v>
          </cell>
        </row>
        <row r="395">
          <cell r="A395">
            <v>20501</v>
          </cell>
          <cell r="B395">
            <v>14574276.23</v>
          </cell>
        </row>
        <row r="396">
          <cell r="A396">
            <v>2050101</v>
          </cell>
          <cell r="B396">
            <v>1363503.9</v>
          </cell>
        </row>
        <row r="397">
          <cell r="A397">
            <v>2050102</v>
          </cell>
          <cell r="B397">
            <v>8597100.28</v>
          </cell>
        </row>
        <row r="398">
          <cell r="A398">
            <v>2050103</v>
          </cell>
        </row>
        <row r="399">
          <cell r="A399">
            <v>2050199</v>
          </cell>
          <cell r="B399">
            <v>4613672.05</v>
          </cell>
        </row>
        <row r="400">
          <cell r="A400">
            <v>20502</v>
          </cell>
          <cell r="B400">
            <v>635046302.89</v>
          </cell>
        </row>
        <row r="401">
          <cell r="A401">
            <v>2050201</v>
          </cell>
          <cell r="B401">
            <v>55277367.57</v>
          </cell>
        </row>
        <row r="402">
          <cell r="A402">
            <v>2050202</v>
          </cell>
          <cell r="B402">
            <v>299260838.47</v>
          </cell>
        </row>
        <row r="403">
          <cell r="A403">
            <v>2050203</v>
          </cell>
          <cell r="B403">
            <v>243494358.37</v>
          </cell>
        </row>
        <row r="404">
          <cell r="A404">
            <v>2050204</v>
          </cell>
          <cell r="B404">
            <v>374850</v>
          </cell>
        </row>
        <row r="405">
          <cell r="A405">
            <v>2050205</v>
          </cell>
        </row>
        <row r="406">
          <cell r="A406">
            <v>2050299</v>
          </cell>
          <cell r="B406">
            <v>36638888.48</v>
          </cell>
        </row>
        <row r="407">
          <cell r="A407">
            <v>20503</v>
          </cell>
          <cell r="B407">
            <v>0</v>
          </cell>
        </row>
        <row r="408">
          <cell r="A408">
            <v>2050301</v>
          </cell>
        </row>
        <row r="409">
          <cell r="A409">
            <v>2050302</v>
          </cell>
          <cell r="B409">
            <v>0</v>
          </cell>
        </row>
        <row r="410">
          <cell r="A410">
            <v>2050303</v>
          </cell>
        </row>
        <row r="411">
          <cell r="A411">
            <v>2050305</v>
          </cell>
        </row>
        <row r="412">
          <cell r="A412">
            <v>2050399</v>
          </cell>
        </row>
        <row r="413">
          <cell r="A413">
            <v>20504</v>
          </cell>
        </row>
        <row r="414">
          <cell r="A414">
            <v>2050401</v>
          </cell>
        </row>
        <row r="415">
          <cell r="A415">
            <v>2050402</v>
          </cell>
        </row>
        <row r="416">
          <cell r="A416">
            <v>2050403</v>
          </cell>
        </row>
        <row r="417">
          <cell r="A417">
            <v>2050404</v>
          </cell>
        </row>
        <row r="418">
          <cell r="A418">
            <v>2050499</v>
          </cell>
        </row>
        <row r="419">
          <cell r="A419">
            <v>20505</v>
          </cell>
        </row>
        <row r="420">
          <cell r="A420">
            <v>2050501</v>
          </cell>
        </row>
        <row r="421">
          <cell r="A421">
            <v>2050502</v>
          </cell>
        </row>
        <row r="422">
          <cell r="A422">
            <v>2050599</v>
          </cell>
        </row>
        <row r="423">
          <cell r="A423">
            <v>20506</v>
          </cell>
        </row>
        <row r="424">
          <cell r="A424">
            <v>2050601</v>
          </cell>
        </row>
        <row r="425">
          <cell r="A425">
            <v>2050602</v>
          </cell>
        </row>
        <row r="426">
          <cell r="A426">
            <v>2050699</v>
          </cell>
        </row>
        <row r="427">
          <cell r="A427">
            <v>20507</v>
          </cell>
          <cell r="B427">
            <v>18000</v>
          </cell>
        </row>
        <row r="428">
          <cell r="A428">
            <v>2050701</v>
          </cell>
        </row>
        <row r="429">
          <cell r="A429">
            <v>2050702</v>
          </cell>
        </row>
        <row r="430">
          <cell r="A430">
            <v>2050799</v>
          </cell>
          <cell r="B430">
            <v>18000</v>
          </cell>
        </row>
        <row r="431">
          <cell r="A431">
            <v>20508</v>
          </cell>
          <cell r="B431">
            <v>2331451.78</v>
          </cell>
        </row>
        <row r="432">
          <cell r="A432">
            <v>2050801</v>
          </cell>
          <cell r="B432">
            <v>50000</v>
          </cell>
        </row>
        <row r="433">
          <cell r="A433">
            <v>2050802</v>
          </cell>
          <cell r="B433">
            <v>2281451.78</v>
          </cell>
        </row>
        <row r="434">
          <cell r="A434">
            <v>2050803</v>
          </cell>
        </row>
        <row r="435">
          <cell r="A435">
            <v>2050804</v>
          </cell>
        </row>
        <row r="436">
          <cell r="A436">
            <v>2050899</v>
          </cell>
        </row>
        <row r="437">
          <cell r="A437">
            <v>20509</v>
          </cell>
          <cell r="B437">
            <v>1850767.96</v>
          </cell>
        </row>
        <row r="438">
          <cell r="A438">
            <v>2050901</v>
          </cell>
        </row>
        <row r="439">
          <cell r="A439">
            <v>2050902</v>
          </cell>
          <cell r="B439">
            <v>0</v>
          </cell>
        </row>
        <row r="440">
          <cell r="A440">
            <v>2050903</v>
          </cell>
        </row>
        <row r="441">
          <cell r="A441">
            <v>2050904</v>
          </cell>
        </row>
        <row r="442">
          <cell r="A442">
            <v>2050905</v>
          </cell>
        </row>
        <row r="443">
          <cell r="A443">
            <v>2050999</v>
          </cell>
          <cell r="B443">
            <v>1850767.96</v>
          </cell>
        </row>
        <row r="444">
          <cell r="A444">
            <v>20599</v>
          </cell>
          <cell r="B444">
            <v>163437.27</v>
          </cell>
        </row>
        <row r="445">
          <cell r="A445">
            <v>2059999</v>
          </cell>
          <cell r="B445">
            <v>163437.27</v>
          </cell>
        </row>
        <row r="446">
          <cell r="A446">
            <v>206</v>
          </cell>
          <cell r="B446">
            <v>4991930.48</v>
          </cell>
        </row>
        <row r="447">
          <cell r="A447">
            <v>20601</v>
          </cell>
          <cell r="B447">
            <v>4741372.48</v>
          </cell>
        </row>
        <row r="448">
          <cell r="A448">
            <v>2060101</v>
          </cell>
          <cell r="B448">
            <v>1118439.98</v>
          </cell>
        </row>
        <row r="449">
          <cell r="A449">
            <v>2060102</v>
          </cell>
          <cell r="B449">
            <v>3622932.5</v>
          </cell>
        </row>
        <row r="450">
          <cell r="A450">
            <v>2060103</v>
          </cell>
        </row>
        <row r="451">
          <cell r="A451">
            <v>2060199</v>
          </cell>
        </row>
        <row r="452">
          <cell r="A452">
            <v>20602</v>
          </cell>
        </row>
        <row r="453">
          <cell r="A453">
            <v>2060201</v>
          </cell>
        </row>
        <row r="454">
          <cell r="A454">
            <v>2060203</v>
          </cell>
        </row>
        <row r="455">
          <cell r="A455">
            <v>2060204</v>
          </cell>
        </row>
        <row r="456">
          <cell r="A456">
            <v>2060205</v>
          </cell>
        </row>
        <row r="457">
          <cell r="A457">
            <v>2060206</v>
          </cell>
        </row>
        <row r="458">
          <cell r="A458">
            <v>2060207</v>
          </cell>
        </row>
        <row r="459">
          <cell r="A459">
            <v>2060208</v>
          </cell>
        </row>
        <row r="460">
          <cell r="A460">
            <v>2060299</v>
          </cell>
        </row>
        <row r="461">
          <cell r="A461">
            <v>20603</v>
          </cell>
        </row>
        <row r="462">
          <cell r="A462">
            <v>2060301</v>
          </cell>
        </row>
        <row r="463">
          <cell r="A463">
            <v>2060302</v>
          </cell>
        </row>
        <row r="464">
          <cell r="A464">
            <v>2060303</v>
          </cell>
        </row>
        <row r="465">
          <cell r="A465">
            <v>2060304</v>
          </cell>
        </row>
        <row r="466">
          <cell r="A466">
            <v>2060399</v>
          </cell>
        </row>
        <row r="467">
          <cell r="A467">
            <v>20604</v>
          </cell>
        </row>
        <row r="468">
          <cell r="A468">
            <v>2060401</v>
          </cell>
        </row>
        <row r="469">
          <cell r="A469">
            <v>2060404</v>
          </cell>
        </row>
        <row r="470">
          <cell r="A470">
            <v>2060405</v>
          </cell>
        </row>
        <row r="471">
          <cell r="A471">
            <v>2060499</v>
          </cell>
        </row>
        <row r="472">
          <cell r="A472">
            <v>20605</v>
          </cell>
          <cell r="B472">
            <v>250558</v>
          </cell>
        </row>
        <row r="473">
          <cell r="A473">
            <v>2060501</v>
          </cell>
        </row>
        <row r="474">
          <cell r="A474">
            <v>2060502</v>
          </cell>
          <cell r="B474">
            <v>250000</v>
          </cell>
        </row>
        <row r="475">
          <cell r="A475">
            <v>2060503</v>
          </cell>
        </row>
        <row r="476">
          <cell r="A476">
            <v>2060599</v>
          </cell>
          <cell r="B476">
            <v>558</v>
          </cell>
        </row>
        <row r="477">
          <cell r="A477">
            <v>20606</v>
          </cell>
        </row>
        <row r="478">
          <cell r="A478">
            <v>2060601</v>
          </cell>
        </row>
        <row r="479">
          <cell r="A479">
            <v>2060602</v>
          </cell>
        </row>
        <row r="480">
          <cell r="A480">
            <v>2060603</v>
          </cell>
        </row>
        <row r="481">
          <cell r="A481">
            <v>2060699</v>
          </cell>
        </row>
        <row r="482">
          <cell r="A482">
            <v>20607</v>
          </cell>
        </row>
        <row r="483">
          <cell r="A483">
            <v>2060701</v>
          </cell>
        </row>
        <row r="484">
          <cell r="A484">
            <v>2060702</v>
          </cell>
        </row>
        <row r="485">
          <cell r="A485">
            <v>2060703</v>
          </cell>
        </row>
        <row r="486">
          <cell r="A486">
            <v>2060704</v>
          </cell>
        </row>
        <row r="487">
          <cell r="A487">
            <v>2060705</v>
          </cell>
        </row>
        <row r="488">
          <cell r="A488">
            <v>2060799</v>
          </cell>
        </row>
        <row r="489">
          <cell r="A489">
            <v>20608</v>
          </cell>
        </row>
        <row r="490">
          <cell r="A490">
            <v>2060801</v>
          </cell>
        </row>
        <row r="491">
          <cell r="A491">
            <v>2060802</v>
          </cell>
        </row>
        <row r="492">
          <cell r="A492">
            <v>2060899</v>
          </cell>
        </row>
        <row r="493">
          <cell r="A493">
            <v>20609</v>
          </cell>
        </row>
        <row r="494">
          <cell r="A494">
            <v>2060901</v>
          </cell>
        </row>
        <row r="495">
          <cell r="A495">
            <v>2060902</v>
          </cell>
        </row>
        <row r="496">
          <cell r="A496">
            <v>2060999</v>
          </cell>
        </row>
        <row r="497">
          <cell r="A497">
            <v>20699</v>
          </cell>
        </row>
        <row r="498">
          <cell r="A498">
            <v>2069901</v>
          </cell>
        </row>
        <row r="499">
          <cell r="A499">
            <v>2069902</v>
          </cell>
        </row>
        <row r="500">
          <cell r="A500">
            <v>2069903</v>
          </cell>
        </row>
        <row r="501">
          <cell r="A501">
            <v>2069999</v>
          </cell>
        </row>
        <row r="502">
          <cell r="A502">
            <v>207</v>
          </cell>
          <cell r="B502">
            <v>9730572.3</v>
          </cell>
        </row>
        <row r="503">
          <cell r="A503">
            <v>20701</v>
          </cell>
          <cell r="B503">
            <v>6994774.3</v>
          </cell>
        </row>
        <row r="504">
          <cell r="A504">
            <v>2070101</v>
          </cell>
          <cell r="B504">
            <v>1262653.4</v>
          </cell>
        </row>
        <row r="505">
          <cell r="A505">
            <v>2070102</v>
          </cell>
          <cell r="B505">
            <v>53101.5</v>
          </cell>
        </row>
        <row r="506">
          <cell r="A506">
            <v>2070103</v>
          </cell>
        </row>
        <row r="507">
          <cell r="A507">
            <v>2070104</v>
          </cell>
          <cell r="B507">
            <v>738329.73</v>
          </cell>
        </row>
        <row r="508">
          <cell r="A508">
            <v>2070105</v>
          </cell>
        </row>
        <row r="509">
          <cell r="A509">
            <v>2070106</v>
          </cell>
        </row>
        <row r="510">
          <cell r="A510">
            <v>2070107</v>
          </cell>
        </row>
        <row r="511">
          <cell r="A511">
            <v>2070108</v>
          </cell>
        </row>
        <row r="512">
          <cell r="A512">
            <v>2070109</v>
          </cell>
          <cell r="B512">
            <v>1937124.3</v>
          </cell>
        </row>
        <row r="513">
          <cell r="A513">
            <v>2070110</v>
          </cell>
        </row>
        <row r="514">
          <cell r="A514">
            <v>2070111</v>
          </cell>
        </row>
        <row r="515">
          <cell r="A515">
            <v>2070112</v>
          </cell>
        </row>
        <row r="516">
          <cell r="A516">
            <v>2070113</v>
          </cell>
        </row>
        <row r="517">
          <cell r="A517">
            <v>2070114</v>
          </cell>
        </row>
        <row r="518">
          <cell r="A518">
            <v>2070199</v>
          </cell>
          <cell r="B518">
            <v>3003565.37</v>
          </cell>
        </row>
        <row r="519">
          <cell r="A519">
            <v>20702</v>
          </cell>
        </row>
        <row r="520">
          <cell r="A520">
            <v>2070201</v>
          </cell>
        </row>
        <row r="521">
          <cell r="A521">
            <v>2070202</v>
          </cell>
        </row>
        <row r="522">
          <cell r="A522">
            <v>2070203</v>
          </cell>
        </row>
        <row r="523">
          <cell r="A523">
            <v>2070204</v>
          </cell>
        </row>
        <row r="524">
          <cell r="A524">
            <v>2070205</v>
          </cell>
        </row>
        <row r="525">
          <cell r="A525">
            <v>2070206</v>
          </cell>
        </row>
        <row r="526">
          <cell r="A526">
            <v>2070299</v>
          </cell>
        </row>
        <row r="527">
          <cell r="A527">
            <v>20703</v>
          </cell>
          <cell r="B527">
            <v>952188</v>
          </cell>
        </row>
        <row r="528">
          <cell r="A528">
            <v>2070301</v>
          </cell>
        </row>
        <row r="529">
          <cell r="A529">
            <v>2070302</v>
          </cell>
        </row>
        <row r="530">
          <cell r="A530">
            <v>2070303</v>
          </cell>
        </row>
        <row r="531">
          <cell r="A531">
            <v>2070304</v>
          </cell>
        </row>
        <row r="532">
          <cell r="A532">
            <v>2070305</v>
          </cell>
          <cell r="B532">
            <v>552000</v>
          </cell>
        </row>
        <row r="533">
          <cell r="A533">
            <v>2070306</v>
          </cell>
        </row>
        <row r="534">
          <cell r="A534">
            <v>2070307</v>
          </cell>
        </row>
        <row r="535">
          <cell r="A535">
            <v>2070308</v>
          </cell>
          <cell r="B535">
            <v>400188</v>
          </cell>
        </row>
        <row r="536">
          <cell r="A536">
            <v>2070309</v>
          </cell>
        </row>
        <row r="537">
          <cell r="A537">
            <v>2070399</v>
          </cell>
        </row>
        <row r="538">
          <cell r="A538">
            <v>20706</v>
          </cell>
        </row>
        <row r="539">
          <cell r="A539">
            <v>2070601</v>
          </cell>
        </row>
        <row r="540">
          <cell r="A540">
            <v>2070602</v>
          </cell>
        </row>
        <row r="541">
          <cell r="A541">
            <v>2070603</v>
          </cell>
        </row>
        <row r="542">
          <cell r="A542">
            <v>2070604</v>
          </cell>
        </row>
        <row r="543">
          <cell r="A543">
            <v>2070605</v>
          </cell>
        </row>
        <row r="544">
          <cell r="A544">
            <v>2070606</v>
          </cell>
        </row>
        <row r="545">
          <cell r="A545">
            <v>2070607</v>
          </cell>
        </row>
        <row r="546">
          <cell r="A546">
            <v>2070699</v>
          </cell>
        </row>
        <row r="547">
          <cell r="A547">
            <v>20708</v>
          </cell>
          <cell r="B547">
            <v>486230</v>
          </cell>
        </row>
        <row r="548">
          <cell r="A548">
            <v>2070801</v>
          </cell>
        </row>
        <row r="549">
          <cell r="A549">
            <v>2070802</v>
          </cell>
        </row>
        <row r="550">
          <cell r="A550">
            <v>2070803</v>
          </cell>
        </row>
        <row r="551">
          <cell r="A551">
            <v>2070806</v>
          </cell>
        </row>
        <row r="552">
          <cell r="A552">
            <v>2070807</v>
          </cell>
        </row>
        <row r="553">
          <cell r="A553">
            <v>2070808</v>
          </cell>
        </row>
        <row r="554">
          <cell r="A554">
            <v>2070899</v>
          </cell>
          <cell r="B554">
            <v>486230</v>
          </cell>
        </row>
        <row r="555">
          <cell r="A555">
            <v>20799</v>
          </cell>
          <cell r="B555">
            <v>1297380</v>
          </cell>
        </row>
        <row r="556">
          <cell r="A556">
            <v>2079902</v>
          </cell>
        </row>
        <row r="557">
          <cell r="A557">
            <v>2079903</v>
          </cell>
        </row>
        <row r="558">
          <cell r="A558">
            <v>2079999</v>
          </cell>
          <cell r="B558">
            <v>1297380</v>
          </cell>
        </row>
        <row r="559">
          <cell r="A559">
            <v>208</v>
          </cell>
          <cell r="B559">
            <v>714101268.01</v>
          </cell>
        </row>
        <row r="560">
          <cell r="A560">
            <v>20801</v>
          </cell>
          <cell r="B560">
            <v>29125001.17</v>
          </cell>
        </row>
        <row r="561">
          <cell r="A561">
            <v>2080101</v>
          </cell>
          <cell r="B561">
            <v>2112310.33</v>
          </cell>
        </row>
        <row r="562">
          <cell r="A562">
            <v>2080102</v>
          </cell>
          <cell r="B562">
            <v>16137056</v>
          </cell>
        </row>
        <row r="563">
          <cell r="A563">
            <v>2080103</v>
          </cell>
        </row>
        <row r="564">
          <cell r="A564">
            <v>2080104</v>
          </cell>
          <cell r="B564">
            <v>3058485.03</v>
          </cell>
        </row>
        <row r="565">
          <cell r="A565">
            <v>2080105</v>
          </cell>
          <cell r="B565">
            <v>4802034.22</v>
          </cell>
        </row>
        <row r="566">
          <cell r="A566">
            <v>2080106</v>
          </cell>
          <cell r="B566">
            <v>47519</v>
          </cell>
        </row>
        <row r="567">
          <cell r="A567">
            <v>2080107</v>
          </cell>
        </row>
        <row r="568">
          <cell r="A568">
            <v>2080108</v>
          </cell>
        </row>
        <row r="569">
          <cell r="A569">
            <v>2080109</v>
          </cell>
        </row>
        <row r="570">
          <cell r="A570">
            <v>2080110</v>
          </cell>
        </row>
        <row r="571">
          <cell r="A571">
            <v>2080111</v>
          </cell>
        </row>
        <row r="572">
          <cell r="A572">
            <v>2080112</v>
          </cell>
        </row>
        <row r="573">
          <cell r="A573">
            <v>2080113</v>
          </cell>
        </row>
        <row r="574">
          <cell r="A574">
            <v>2080114</v>
          </cell>
        </row>
        <row r="575">
          <cell r="A575">
            <v>2080115</v>
          </cell>
        </row>
        <row r="576">
          <cell r="A576">
            <v>2080116</v>
          </cell>
        </row>
        <row r="577">
          <cell r="A577">
            <v>2080150</v>
          </cell>
        </row>
        <row r="578">
          <cell r="A578">
            <v>2080199</v>
          </cell>
          <cell r="B578">
            <v>2967596.59</v>
          </cell>
        </row>
        <row r="579">
          <cell r="A579">
            <v>20802</v>
          </cell>
          <cell r="B579">
            <v>59622909</v>
          </cell>
        </row>
        <row r="580">
          <cell r="A580">
            <v>2080201</v>
          </cell>
          <cell r="B580">
            <v>2713243.87</v>
          </cell>
        </row>
        <row r="581">
          <cell r="A581">
            <v>2080202</v>
          </cell>
          <cell r="B581">
            <v>1066360</v>
          </cell>
        </row>
        <row r="582">
          <cell r="A582">
            <v>2080203</v>
          </cell>
        </row>
        <row r="583">
          <cell r="A583">
            <v>2080206</v>
          </cell>
          <cell r="B583">
            <v>47000</v>
          </cell>
        </row>
        <row r="584">
          <cell r="A584">
            <v>2080207</v>
          </cell>
          <cell r="B584">
            <v>3120</v>
          </cell>
        </row>
        <row r="585">
          <cell r="A585">
            <v>2080208</v>
          </cell>
          <cell r="B585">
            <v>48540711.88</v>
          </cell>
        </row>
        <row r="586">
          <cell r="A586">
            <v>2080299</v>
          </cell>
          <cell r="B586">
            <v>7252473.25</v>
          </cell>
        </row>
        <row r="587">
          <cell r="A587">
            <v>20804</v>
          </cell>
        </row>
        <row r="588">
          <cell r="A588">
            <v>2080402</v>
          </cell>
        </row>
        <row r="589">
          <cell r="A589">
            <v>20805</v>
          </cell>
          <cell r="B589">
            <v>304718625.19</v>
          </cell>
        </row>
        <row r="590">
          <cell r="A590">
            <v>2080501</v>
          </cell>
          <cell r="B590">
            <v>512124.44</v>
          </cell>
        </row>
        <row r="591">
          <cell r="A591">
            <v>2080502</v>
          </cell>
          <cell r="B591">
            <v>1123269.6</v>
          </cell>
        </row>
        <row r="592">
          <cell r="A592">
            <v>2080503</v>
          </cell>
          <cell r="B592">
            <v>1565097.22</v>
          </cell>
        </row>
        <row r="593">
          <cell r="A593">
            <v>2080505</v>
          </cell>
          <cell r="B593">
            <v>108531547.21</v>
          </cell>
        </row>
        <row r="594">
          <cell r="A594">
            <v>2080506</v>
          </cell>
          <cell r="B594">
            <v>58676586.72</v>
          </cell>
        </row>
        <row r="595">
          <cell r="A595">
            <v>2080507</v>
          </cell>
          <cell r="B595">
            <v>134310000</v>
          </cell>
        </row>
        <row r="596">
          <cell r="A596">
            <v>2080508</v>
          </cell>
        </row>
        <row r="597">
          <cell r="A597">
            <v>2080599</v>
          </cell>
        </row>
        <row r="598">
          <cell r="A598">
            <v>20806</v>
          </cell>
        </row>
        <row r="599">
          <cell r="A599">
            <v>2080601</v>
          </cell>
        </row>
        <row r="600">
          <cell r="A600">
            <v>2080602</v>
          </cell>
        </row>
        <row r="601">
          <cell r="A601">
            <v>2080699</v>
          </cell>
        </row>
        <row r="602">
          <cell r="A602">
            <v>20807</v>
          </cell>
          <cell r="B602">
            <v>20289158.53</v>
          </cell>
        </row>
        <row r="603">
          <cell r="A603">
            <v>2080701</v>
          </cell>
          <cell r="B603">
            <v>728553.5</v>
          </cell>
        </row>
        <row r="604">
          <cell r="A604">
            <v>2080702</v>
          </cell>
          <cell r="B604">
            <v>2408742</v>
          </cell>
        </row>
        <row r="605">
          <cell r="A605">
            <v>2080704</v>
          </cell>
          <cell r="B605">
            <v>2867584.23</v>
          </cell>
        </row>
        <row r="606">
          <cell r="A606">
            <v>2080705</v>
          </cell>
          <cell r="B606">
            <v>7632152.8</v>
          </cell>
        </row>
        <row r="607">
          <cell r="A607">
            <v>2080709</v>
          </cell>
        </row>
        <row r="608">
          <cell r="A608">
            <v>2080711</v>
          </cell>
          <cell r="B608">
            <v>0</v>
          </cell>
        </row>
        <row r="609">
          <cell r="A609">
            <v>2080712</v>
          </cell>
        </row>
        <row r="610">
          <cell r="A610">
            <v>2080713</v>
          </cell>
        </row>
        <row r="611">
          <cell r="A611">
            <v>2080799</v>
          </cell>
          <cell r="B611">
            <v>6652126</v>
          </cell>
        </row>
        <row r="612">
          <cell r="A612">
            <v>20808</v>
          </cell>
          <cell r="B612">
            <v>34028186.6</v>
          </cell>
        </row>
        <row r="613">
          <cell r="A613">
            <v>2080801</v>
          </cell>
          <cell r="B613">
            <v>11348188.2</v>
          </cell>
        </row>
        <row r="614">
          <cell r="A614">
            <v>2080802</v>
          </cell>
          <cell r="B614">
            <v>17400</v>
          </cell>
        </row>
        <row r="615">
          <cell r="A615">
            <v>2080803</v>
          </cell>
          <cell r="B615">
            <v>13604498</v>
          </cell>
        </row>
        <row r="616">
          <cell r="A616">
            <v>2080805</v>
          </cell>
          <cell r="B616">
            <v>7914201.5</v>
          </cell>
        </row>
        <row r="617">
          <cell r="A617">
            <v>2080806</v>
          </cell>
        </row>
        <row r="618">
          <cell r="A618">
            <v>2080807</v>
          </cell>
        </row>
        <row r="619">
          <cell r="A619">
            <v>2080808</v>
          </cell>
        </row>
        <row r="620">
          <cell r="A620">
            <v>2080899</v>
          </cell>
          <cell r="B620">
            <v>1143898.9</v>
          </cell>
        </row>
        <row r="621">
          <cell r="A621">
            <v>20809</v>
          </cell>
          <cell r="B621">
            <v>1660500</v>
          </cell>
        </row>
        <row r="622">
          <cell r="A622">
            <v>2080901</v>
          </cell>
          <cell r="B622">
            <v>1552500</v>
          </cell>
        </row>
        <row r="623">
          <cell r="A623">
            <v>2080902</v>
          </cell>
        </row>
        <row r="624">
          <cell r="A624">
            <v>2080903</v>
          </cell>
        </row>
        <row r="625">
          <cell r="A625">
            <v>2080904</v>
          </cell>
          <cell r="B625">
            <v>20000</v>
          </cell>
        </row>
        <row r="626">
          <cell r="A626">
            <v>2080905</v>
          </cell>
        </row>
        <row r="627">
          <cell r="A627">
            <v>2080999</v>
          </cell>
          <cell r="B627">
            <v>88000</v>
          </cell>
        </row>
        <row r="628">
          <cell r="A628">
            <v>20810</v>
          </cell>
          <cell r="B628">
            <v>17435471.86</v>
          </cell>
        </row>
        <row r="629">
          <cell r="A629">
            <v>2081001</v>
          </cell>
          <cell r="B629">
            <v>1812460</v>
          </cell>
        </row>
        <row r="630">
          <cell r="A630">
            <v>2081002</v>
          </cell>
          <cell r="B630">
            <v>10726518</v>
          </cell>
        </row>
        <row r="631">
          <cell r="A631">
            <v>2081003</v>
          </cell>
        </row>
        <row r="632">
          <cell r="A632">
            <v>2081004</v>
          </cell>
        </row>
        <row r="633">
          <cell r="A633">
            <v>2081005</v>
          </cell>
        </row>
        <row r="634">
          <cell r="A634">
            <v>2081006</v>
          </cell>
          <cell r="B634">
            <v>4856460.86</v>
          </cell>
        </row>
        <row r="635">
          <cell r="A635">
            <v>2081099</v>
          </cell>
          <cell r="B635">
            <v>40033</v>
          </cell>
        </row>
        <row r="636">
          <cell r="A636">
            <v>20811</v>
          </cell>
          <cell r="B636">
            <v>36928482.13</v>
          </cell>
        </row>
        <row r="637">
          <cell r="A637">
            <v>2081101</v>
          </cell>
          <cell r="B637">
            <v>936130.63</v>
          </cell>
        </row>
        <row r="638">
          <cell r="A638">
            <v>2081102</v>
          </cell>
        </row>
        <row r="639">
          <cell r="A639">
            <v>2081103</v>
          </cell>
        </row>
        <row r="640">
          <cell r="A640">
            <v>2081104</v>
          </cell>
          <cell r="B640">
            <v>2266000</v>
          </cell>
        </row>
        <row r="641">
          <cell r="A641">
            <v>2081105</v>
          </cell>
          <cell r="B641">
            <v>767500</v>
          </cell>
        </row>
        <row r="642">
          <cell r="A642">
            <v>2081106</v>
          </cell>
        </row>
        <row r="643">
          <cell r="A643">
            <v>2081107</v>
          </cell>
          <cell r="B643">
            <v>12486280</v>
          </cell>
        </row>
        <row r="644">
          <cell r="A644">
            <v>2081199</v>
          </cell>
          <cell r="B644">
            <v>20472571.5</v>
          </cell>
        </row>
        <row r="645">
          <cell r="A645">
            <v>20816</v>
          </cell>
        </row>
        <row r="646">
          <cell r="A646">
            <v>2081601</v>
          </cell>
        </row>
        <row r="647">
          <cell r="A647">
            <v>2081602</v>
          </cell>
        </row>
        <row r="648">
          <cell r="A648">
            <v>2081603</v>
          </cell>
        </row>
        <row r="649">
          <cell r="A649">
            <v>2081699</v>
          </cell>
        </row>
        <row r="650">
          <cell r="A650">
            <v>20819</v>
          </cell>
          <cell r="B650">
            <v>53537358</v>
          </cell>
        </row>
        <row r="651">
          <cell r="A651">
            <v>2081901</v>
          </cell>
          <cell r="B651">
            <v>40180403</v>
          </cell>
        </row>
        <row r="652">
          <cell r="A652">
            <v>2081902</v>
          </cell>
          <cell r="B652">
            <v>13356955</v>
          </cell>
        </row>
        <row r="653">
          <cell r="A653">
            <v>20820</v>
          </cell>
          <cell r="B653">
            <v>2096772</v>
          </cell>
        </row>
        <row r="654">
          <cell r="A654">
            <v>2082001</v>
          </cell>
          <cell r="B654">
            <v>2096772</v>
          </cell>
        </row>
        <row r="655">
          <cell r="A655">
            <v>2082002</v>
          </cell>
        </row>
        <row r="656">
          <cell r="A656">
            <v>20821</v>
          </cell>
          <cell r="B656">
            <v>24389922.13</v>
          </cell>
        </row>
        <row r="657">
          <cell r="A657">
            <v>2082101</v>
          </cell>
          <cell r="B657">
            <v>20151364.13</v>
          </cell>
        </row>
        <row r="658">
          <cell r="A658">
            <v>2082102</v>
          </cell>
          <cell r="B658">
            <v>4238558</v>
          </cell>
        </row>
        <row r="659">
          <cell r="A659">
            <v>20824</v>
          </cell>
        </row>
        <row r="660">
          <cell r="A660">
            <v>2082401</v>
          </cell>
        </row>
        <row r="661">
          <cell r="A661">
            <v>2082402</v>
          </cell>
        </row>
        <row r="662">
          <cell r="A662">
            <v>20825</v>
          </cell>
          <cell r="B662">
            <v>721153.55</v>
          </cell>
        </row>
        <row r="663">
          <cell r="A663">
            <v>2082501</v>
          </cell>
          <cell r="B663">
            <v>721153.55</v>
          </cell>
        </row>
        <row r="664">
          <cell r="A664">
            <v>2082502</v>
          </cell>
        </row>
        <row r="665">
          <cell r="A665">
            <v>20826</v>
          </cell>
          <cell r="B665">
            <v>115352155.73</v>
          </cell>
        </row>
        <row r="666">
          <cell r="A666">
            <v>2082601</v>
          </cell>
        </row>
        <row r="667">
          <cell r="A667">
            <v>2082602</v>
          </cell>
          <cell r="B667">
            <v>115352155.73</v>
          </cell>
        </row>
        <row r="668">
          <cell r="A668">
            <v>2082699</v>
          </cell>
        </row>
        <row r="669">
          <cell r="A669">
            <v>20827</v>
          </cell>
        </row>
        <row r="670">
          <cell r="A670">
            <v>2082701</v>
          </cell>
        </row>
        <row r="671">
          <cell r="A671">
            <v>2082702</v>
          </cell>
        </row>
        <row r="672">
          <cell r="A672">
            <v>2082799</v>
          </cell>
        </row>
        <row r="673">
          <cell r="A673">
            <v>20828</v>
          </cell>
          <cell r="B673">
            <v>4307624.53</v>
          </cell>
        </row>
        <row r="674">
          <cell r="A674">
            <v>2082801</v>
          </cell>
          <cell r="B674">
            <v>1772642.13</v>
          </cell>
        </row>
        <row r="675">
          <cell r="A675">
            <v>2082802</v>
          </cell>
        </row>
        <row r="676">
          <cell r="A676">
            <v>2082803</v>
          </cell>
        </row>
        <row r="677">
          <cell r="A677">
            <v>2082804</v>
          </cell>
          <cell r="B677">
            <v>1509174</v>
          </cell>
        </row>
        <row r="678">
          <cell r="A678">
            <v>2082805</v>
          </cell>
        </row>
        <row r="679">
          <cell r="A679">
            <v>2082850</v>
          </cell>
          <cell r="B679">
            <v>642922.4</v>
          </cell>
        </row>
        <row r="680">
          <cell r="A680">
            <v>2082899</v>
          </cell>
          <cell r="B680">
            <v>382886</v>
          </cell>
        </row>
        <row r="681">
          <cell r="A681">
            <v>20830</v>
          </cell>
          <cell r="B681">
            <v>8721280</v>
          </cell>
        </row>
        <row r="682">
          <cell r="A682">
            <v>2083001</v>
          </cell>
          <cell r="B682">
            <v>1054300</v>
          </cell>
        </row>
        <row r="683">
          <cell r="A683">
            <v>2083099</v>
          </cell>
          <cell r="B683">
            <v>7666980</v>
          </cell>
        </row>
        <row r="684">
          <cell r="A684">
            <v>20899</v>
          </cell>
          <cell r="B684">
            <v>1166667.59</v>
          </cell>
        </row>
        <row r="685">
          <cell r="A685">
            <v>2089999</v>
          </cell>
          <cell r="B685">
            <v>1166667.59</v>
          </cell>
        </row>
        <row r="686">
          <cell r="A686">
            <v>210</v>
          </cell>
          <cell r="B686">
            <v>363105743.36</v>
          </cell>
        </row>
        <row r="687">
          <cell r="A687">
            <v>21001</v>
          </cell>
          <cell r="B687">
            <v>6165788</v>
          </cell>
        </row>
        <row r="688">
          <cell r="A688">
            <v>2100101</v>
          </cell>
          <cell r="B688">
            <v>2743584.37</v>
          </cell>
        </row>
        <row r="689">
          <cell r="A689">
            <v>2100102</v>
          </cell>
          <cell r="B689">
            <v>82800.44</v>
          </cell>
        </row>
        <row r="690">
          <cell r="A690">
            <v>2100103</v>
          </cell>
        </row>
        <row r="691">
          <cell r="A691">
            <v>2100199</v>
          </cell>
          <cell r="B691">
            <v>3339403.19</v>
          </cell>
        </row>
        <row r="692">
          <cell r="A692">
            <v>21002</v>
          </cell>
        </row>
        <row r="693">
          <cell r="A693">
            <v>2100201</v>
          </cell>
        </row>
        <row r="694">
          <cell r="A694">
            <v>2100202</v>
          </cell>
        </row>
        <row r="695">
          <cell r="A695">
            <v>2100203</v>
          </cell>
        </row>
        <row r="696">
          <cell r="A696">
            <v>2100204</v>
          </cell>
        </row>
        <row r="697">
          <cell r="A697">
            <v>2100205</v>
          </cell>
        </row>
        <row r="698">
          <cell r="A698">
            <v>2100206</v>
          </cell>
        </row>
        <row r="699">
          <cell r="A699">
            <v>2100207</v>
          </cell>
        </row>
        <row r="700">
          <cell r="A700">
            <v>2100208</v>
          </cell>
        </row>
        <row r="701">
          <cell r="A701">
            <v>2100209</v>
          </cell>
        </row>
        <row r="702">
          <cell r="A702">
            <v>2100210</v>
          </cell>
        </row>
        <row r="703">
          <cell r="A703">
            <v>2100211</v>
          </cell>
        </row>
        <row r="704">
          <cell r="A704">
            <v>2100212</v>
          </cell>
        </row>
        <row r="705">
          <cell r="A705">
            <v>2100213</v>
          </cell>
        </row>
        <row r="706">
          <cell r="A706">
            <v>2100299</v>
          </cell>
        </row>
        <row r="707">
          <cell r="A707">
            <v>21003</v>
          </cell>
          <cell r="B707">
            <v>37894471.53</v>
          </cell>
        </row>
        <row r="708">
          <cell r="A708">
            <v>2100301</v>
          </cell>
          <cell r="B708">
            <v>9934952.2</v>
          </cell>
        </row>
        <row r="709">
          <cell r="A709">
            <v>2100302</v>
          </cell>
          <cell r="B709">
            <v>16023258.4</v>
          </cell>
        </row>
        <row r="710">
          <cell r="A710">
            <v>2100399</v>
          </cell>
          <cell r="B710">
            <v>11936260.93</v>
          </cell>
        </row>
        <row r="711">
          <cell r="A711">
            <v>21004</v>
          </cell>
          <cell r="B711">
            <v>145450830.76</v>
          </cell>
        </row>
        <row r="712">
          <cell r="A712">
            <v>2100401</v>
          </cell>
          <cell r="B712">
            <v>12825078.12</v>
          </cell>
        </row>
        <row r="713">
          <cell r="A713">
            <v>2100402</v>
          </cell>
          <cell r="B713">
            <v>1257888.81</v>
          </cell>
        </row>
        <row r="714">
          <cell r="A714">
            <v>2100403</v>
          </cell>
        </row>
        <row r="715">
          <cell r="A715">
            <v>2100404</v>
          </cell>
        </row>
        <row r="716">
          <cell r="A716">
            <v>2100405</v>
          </cell>
        </row>
        <row r="717">
          <cell r="A717">
            <v>2100406</v>
          </cell>
          <cell r="B717">
            <v>2823.2</v>
          </cell>
        </row>
        <row r="718">
          <cell r="A718">
            <v>2100407</v>
          </cell>
          <cell r="B718">
            <v>411484</v>
          </cell>
        </row>
        <row r="719">
          <cell r="A719">
            <v>2100408</v>
          </cell>
          <cell r="B719">
            <v>113959392.25</v>
          </cell>
        </row>
        <row r="720">
          <cell r="A720">
            <v>2100409</v>
          </cell>
          <cell r="B720">
            <v>4530037.94</v>
          </cell>
        </row>
        <row r="721">
          <cell r="A721">
            <v>2100410</v>
          </cell>
          <cell r="B721">
            <v>6860846.56</v>
          </cell>
        </row>
        <row r="722">
          <cell r="A722">
            <v>2100499</v>
          </cell>
          <cell r="B722">
            <v>5603279.88</v>
          </cell>
        </row>
        <row r="723">
          <cell r="A723">
            <v>21006</v>
          </cell>
        </row>
        <row r="724">
          <cell r="A724">
            <v>2100601</v>
          </cell>
        </row>
        <row r="725">
          <cell r="A725">
            <v>2100699</v>
          </cell>
        </row>
        <row r="726">
          <cell r="A726">
            <v>21007</v>
          </cell>
          <cell r="B726">
            <v>46601716.32</v>
          </cell>
        </row>
        <row r="727">
          <cell r="A727">
            <v>2100716</v>
          </cell>
          <cell r="B727">
            <v>2254198</v>
          </cell>
        </row>
        <row r="728">
          <cell r="A728">
            <v>2100717</v>
          </cell>
          <cell r="B728">
            <v>7927040</v>
          </cell>
        </row>
        <row r="729">
          <cell r="A729">
            <v>2100799</v>
          </cell>
          <cell r="B729">
            <v>36420478.32</v>
          </cell>
        </row>
        <row r="730">
          <cell r="A730">
            <v>21011</v>
          </cell>
          <cell r="B730">
            <v>59330386.12</v>
          </cell>
        </row>
        <row r="731">
          <cell r="A731">
            <v>2101101</v>
          </cell>
          <cell r="B731">
            <v>10034016.8</v>
          </cell>
        </row>
        <row r="732">
          <cell r="A732">
            <v>2101102</v>
          </cell>
          <cell r="B732">
            <v>44237558.12</v>
          </cell>
        </row>
        <row r="733">
          <cell r="A733">
            <v>2101103</v>
          </cell>
          <cell r="B733">
            <v>5058811.2</v>
          </cell>
        </row>
        <row r="734">
          <cell r="A734">
            <v>2101199</v>
          </cell>
        </row>
        <row r="735">
          <cell r="A735">
            <v>21012</v>
          </cell>
          <cell r="B735">
            <v>0</v>
          </cell>
        </row>
        <row r="736">
          <cell r="A736">
            <v>2101201</v>
          </cell>
        </row>
        <row r="737">
          <cell r="A737">
            <v>2101202</v>
          </cell>
          <cell r="B737">
            <v>0</v>
          </cell>
        </row>
        <row r="738">
          <cell r="A738">
            <v>2101299</v>
          </cell>
        </row>
        <row r="739">
          <cell r="A739">
            <v>21013</v>
          </cell>
          <cell r="B739">
            <v>27522800</v>
          </cell>
        </row>
        <row r="740">
          <cell r="A740">
            <v>2101301</v>
          </cell>
          <cell r="B740">
            <v>27522800</v>
          </cell>
        </row>
        <row r="741">
          <cell r="A741">
            <v>2101302</v>
          </cell>
        </row>
        <row r="742">
          <cell r="A742">
            <v>2101399</v>
          </cell>
        </row>
        <row r="743">
          <cell r="A743">
            <v>21014</v>
          </cell>
          <cell r="B743">
            <v>1159440.43</v>
          </cell>
        </row>
        <row r="744">
          <cell r="A744">
            <v>2101401</v>
          </cell>
          <cell r="B744">
            <v>1159440.43</v>
          </cell>
        </row>
        <row r="745">
          <cell r="A745">
            <v>2101499</v>
          </cell>
        </row>
        <row r="746">
          <cell r="A746">
            <v>21015</v>
          </cell>
          <cell r="B746">
            <v>1392103.87</v>
          </cell>
        </row>
        <row r="747">
          <cell r="A747">
            <v>2101501</v>
          </cell>
          <cell r="B747">
            <v>1162446.87</v>
          </cell>
        </row>
        <row r="748">
          <cell r="A748">
            <v>2101502</v>
          </cell>
        </row>
        <row r="749">
          <cell r="A749">
            <v>2101503</v>
          </cell>
        </row>
        <row r="750">
          <cell r="A750">
            <v>2101504</v>
          </cell>
        </row>
        <row r="751">
          <cell r="A751">
            <v>2101505</v>
          </cell>
        </row>
        <row r="752">
          <cell r="A752">
            <v>2101506</v>
          </cell>
          <cell r="B752">
            <v>137200</v>
          </cell>
        </row>
        <row r="753">
          <cell r="A753">
            <v>2101550</v>
          </cell>
        </row>
        <row r="754">
          <cell r="A754">
            <v>2101599</v>
          </cell>
          <cell r="B754">
            <v>92457</v>
          </cell>
        </row>
        <row r="755">
          <cell r="A755">
            <v>21016</v>
          </cell>
        </row>
        <row r="756">
          <cell r="A756">
            <v>2101601</v>
          </cell>
        </row>
        <row r="757">
          <cell r="A757">
            <v>21017</v>
          </cell>
          <cell r="B757">
            <v>280000</v>
          </cell>
        </row>
        <row r="758">
          <cell r="A758">
            <v>2101701</v>
          </cell>
        </row>
        <row r="759">
          <cell r="A759">
            <v>2101702</v>
          </cell>
        </row>
        <row r="760">
          <cell r="A760">
            <v>2101703</v>
          </cell>
        </row>
        <row r="761">
          <cell r="A761">
            <v>2101704</v>
          </cell>
          <cell r="B761">
            <v>200000</v>
          </cell>
        </row>
        <row r="762">
          <cell r="A762">
            <v>2101799</v>
          </cell>
          <cell r="B762">
            <v>80000</v>
          </cell>
        </row>
        <row r="763">
          <cell r="A763">
            <v>21018</v>
          </cell>
          <cell r="B763">
            <v>6000</v>
          </cell>
        </row>
        <row r="764">
          <cell r="A764">
            <v>2101899</v>
          </cell>
          <cell r="B764">
            <v>6000</v>
          </cell>
        </row>
        <row r="765">
          <cell r="A765">
            <v>21019</v>
          </cell>
          <cell r="B765">
            <v>37144800</v>
          </cell>
        </row>
        <row r="766">
          <cell r="A766">
            <v>2101999</v>
          </cell>
          <cell r="B766">
            <v>37144800</v>
          </cell>
        </row>
        <row r="767">
          <cell r="A767">
            <v>21099</v>
          </cell>
          <cell r="B767">
            <v>157406.33</v>
          </cell>
        </row>
        <row r="768">
          <cell r="A768">
            <v>2109999</v>
          </cell>
          <cell r="B768">
            <v>157406.33</v>
          </cell>
        </row>
        <row r="769">
          <cell r="A769">
            <v>211</v>
          </cell>
          <cell r="B769">
            <v>15946153.26</v>
          </cell>
        </row>
        <row r="770">
          <cell r="A770">
            <v>21101</v>
          </cell>
          <cell r="B770">
            <v>1199858</v>
          </cell>
        </row>
        <row r="771">
          <cell r="A771">
            <v>2110101</v>
          </cell>
          <cell r="B771">
            <v>1199858</v>
          </cell>
        </row>
        <row r="772">
          <cell r="A772">
            <v>2110102</v>
          </cell>
        </row>
        <row r="773">
          <cell r="A773">
            <v>2110103</v>
          </cell>
        </row>
        <row r="774">
          <cell r="A774">
            <v>2110104</v>
          </cell>
        </row>
        <row r="775">
          <cell r="A775">
            <v>2110105</v>
          </cell>
        </row>
        <row r="776">
          <cell r="A776">
            <v>2110106</v>
          </cell>
        </row>
        <row r="777">
          <cell r="A777">
            <v>2110107</v>
          </cell>
        </row>
        <row r="778">
          <cell r="A778">
            <v>2110108</v>
          </cell>
        </row>
        <row r="779">
          <cell r="A779">
            <v>2110199</v>
          </cell>
        </row>
        <row r="780">
          <cell r="A780">
            <v>21102</v>
          </cell>
        </row>
        <row r="781">
          <cell r="A781">
            <v>2110203</v>
          </cell>
        </row>
        <row r="782">
          <cell r="A782">
            <v>2110204</v>
          </cell>
        </row>
        <row r="783">
          <cell r="A783">
            <v>2110299</v>
          </cell>
        </row>
        <row r="784">
          <cell r="A784">
            <v>21103</v>
          </cell>
          <cell r="B784">
            <v>280300</v>
          </cell>
        </row>
        <row r="785">
          <cell r="A785">
            <v>2110301</v>
          </cell>
          <cell r="B785">
            <v>0</v>
          </cell>
        </row>
        <row r="786">
          <cell r="A786">
            <v>2110302</v>
          </cell>
          <cell r="B786">
            <v>280300</v>
          </cell>
        </row>
        <row r="787">
          <cell r="A787">
            <v>2110303</v>
          </cell>
        </row>
        <row r="788">
          <cell r="A788">
            <v>2110304</v>
          </cell>
        </row>
        <row r="789">
          <cell r="A789">
            <v>2110305</v>
          </cell>
        </row>
        <row r="790">
          <cell r="A790">
            <v>2110306</v>
          </cell>
        </row>
        <row r="791">
          <cell r="A791">
            <v>2110307</v>
          </cell>
        </row>
        <row r="792">
          <cell r="A792">
            <v>2110399</v>
          </cell>
        </row>
        <row r="793">
          <cell r="A793">
            <v>21104</v>
          </cell>
          <cell r="B793">
            <v>1281000</v>
          </cell>
        </row>
        <row r="794">
          <cell r="A794">
            <v>2110401</v>
          </cell>
          <cell r="B794">
            <v>200000</v>
          </cell>
        </row>
        <row r="795">
          <cell r="A795">
            <v>2110402</v>
          </cell>
          <cell r="B795">
            <v>1081000</v>
          </cell>
        </row>
        <row r="796">
          <cell r="A796">
            <v>2110404</v>
          </cell>
        </row>
        <row r="797">
          <cell r="A797">
            <v>2110405</v>
          </cell>
        </row>
        <row r="798">
          <cell r="A798">
            <v>2110406</v>
          </cell>
        </row>
        <row r="799">
          <cell r="A799">
            <v>2110499</v>
          </cell>
        </row>
        <row r="800">
          <cell r="A800">
            <v>21105</v>
          </cell>
          <cell r="B800">
            <v>2349512.16</v>
          </cell>
        </row>
        <row r="801">
          <cell r="A801">
            <v>2110501</v>
          </cell>
          <cell r="B801">
            <v>2349512.16</v>
          </cell>
        </row>
        <row r="802">
          <cell r="A802">
            <v>2110502</v>
          </cell>
        </row>
        <row r="803">
          <cell r="A803">
            <v>2110503</v>
          </cell>
        </row>
        <row r="804">
          <cell r="A804">
            <v>2110506</v>
          </cell>
        </row>
        <row r="805">
          <cell r="A805">
            <v>2110507</v>
          </cell>
        </row>
        <row r="806">
          <cell r="A806">
            <v>2110599</v>
          </cell>
        </row>
        <row r="807">
          <cell r="A807">
            <v>21106</v>
          </cell>
        </row>
        <row r="808">
          <cell r="A808">
            <v>2110602</v>
          </cell>
        </row>
        <row r="809">
          <cell r="A809">
            <v>2110603</v>
          </cell>
        </row>
        <row r="810">
          <cell r="A810">
            <v>2110604</v>
          </cell>
        </row>
        <row r="811">
          <cell r="A811">
            <v>2110605</v>
          </cell>
        </row>
        <row r="812">
          <cell r="A812">
            <v>2110699</v>
          </cell>
        </row>
        <row r="813">
          <cell r="A813">
            <v>21107</v>
          </cell>
        </row>
        <row r="814">
          <cell r="A814">
            <v>2110704</v>
          </cell>
        </row>
        <row r="815">
          <cell r="A815">
            <v>2110799</v>
          </cell>
        </row>
        <row r="816">
          <cell r="A816">
            <v>21108</v>
          </cell>
        </row>
        <row r="817">
          <cell r="A817">
            <v>2110804</v>
          </cell>
        </row>
        <row r="818">
          <cell r="A818">
            <v>2110899</v>
          </cell>
        </row>
        <row r="819">
          <cell r="A819">
            <v>21109</v>
          </cell>
        </row>
        <row r="820">
          <cell r="A820">
            <v>2110901</v>
          </cell>
        </row>
        <row r="821">
          <cell r="A821">
            <v>21110</v>
          </cell>
          <cell r="B821">
            <v>10835483.1</v>
          </cell>
        </row>
        <row r="822">
          <cell r="A822">
            <v>2111001</v>
          </cell>
          <cell r="B822">
            <v>10835483.1</v>
          </cell>
        </row>
        <row r="823">
          <cell r="A823">
            <v>21111</v>
          </cell>
        </row>
        <row r="824">
          <cell r="A824">
            <v>2111101</v>
          </cell>
        </row>
        <row r="825">
          <cell r="A825">
            <v>2111102</v>
          </cell>
        </row>
        <row r="826">
          <cell r="A826">
            <v>2111103</v>
          </cell>
        </row>
        <row r="827">
          <cell r="A827">
            <v>2111104</v>
          </cell>
        </row>
        <row r="828">
          <cell r="A828">
            <v>2111199</v>
          </cell>
        </row>
        <row r="829">
          <cell r="A829">
            <v>21112</v>
          </cell>
        </row>
        <row r="830">
          <cell r="A830">
            <v>2111201</v>
          </cell>
        </row>
        <row r="831">
          <cell r="A831">
            <v>21113</v>
          </cell>
        </row>
        <row r="832">
          <cell r="A832">
            <v>2111301</v>
          </cell>
        </row>
        <row r="833">
          <cell r="A833">
            <v>21114</v>
          </cell>
        </row>
        <row r="834">
          <cell r="A834">
            <v>2111401</v>
          </cell>
        </row>
        <row r="835">
          <cell r="A835">
            <v>2111402</v>
          </cell>
        </row>
        <row r="836">
          <cell r="A836">
            <v>2111403</v>
          </cell>
        </row>
        <row r="837">
          <cell r="A837">
            <v>2111406</v>
          </cell>
        </row>
        <row r="838">
          <cell r="A838">
            <v>2111407</v>
          </cell>
        </row>
        <row r="839">
          <cell r="A839">
            <v>2111408</v>
          </cell>
        </row>
        <row r="840">
          <cell r="A840">
            <v>2111411</v>
          </cell>
        </row>
        <row r="841">
          <cell r="A841">
            <v>2111413</v>
          </cell>
        </row>
        <row r="842">
          <cell r="A842">
            <v>2111450</v>
          </cell>
        </row>
        <row r="843">
          <cell r="A843">
            <v>2111499</v>
          </cell>
        </row>
        <row r="844">
          <cell r="A844">
            <v>21199</v>
          </cell>
        </row>
        <row r="845">
          <cell r="A845">
            <v>2119999</v>
          </cell>
        </row>
        <row r="846">
          <cell r="A846">
            <v>212</v>
          </cell>
          <cell r="B846">
            <v>348703387.31</v>
          </cell>
        </row>
        <row r="847">
          <cell r="A847">
            <v>21201</v>
          </cell>
          <cell r="B847">
            <v>56412743.59</v>
          </cell>
        </row>
        <row r="848">
          <cell r="A848">
            <v>2120101</v>
          </cell>
          <cell r="B848">
            <v>13824135.8</v>
          </cell>
        </row>
        <row r="849">
          <cell r="A849">
            <v>2120102</v>
          </cell>
          <cell r="B849">
            <v>61400</v>
          </cell>
        </row>
        <row r="850">
          <cell r="A850">
            <v>2120103</v>
          </cell>
        </row>
        <row r="851">
          <cell r="A851">
            <v>2120104</v>
          </cell>
          <cell r="B851">
            <v>34388582.33</v>
          </cell>
        </row>
        <row r="852">
          <cell r="A852">
            <v>2120105</v>
          </cell>
        </row>
        <row r="853">
          <cell r="A853">
            <v>2120106</v>
          </cell>
          <cell r="B853">
            <v>886924.07</v>
          </cell>
        </row>
        <row r="854">
          <cell r="A854">
            <v>2120107</v>
          </cell>
        </row>
        <row r="855">
          <cell r="A855">
            <v>2120109</v>
          </cell>
        </row>
        <row r="856">
          <cell r="A856">
            <v>2120110</v>
          </cell>
        </row>
        <row r="857">
          <cell r="A857">
            <v>2120199</v>
          </cell>
          <cell r="B857">
            <v>7251701.39</v>
          </cell>
        </row>
        <row r="858">
          <cell r="A858">
            <v>21202</v>
          </cell>
          <cell r="B858">
            <v>449820</v>
          </cell>
        </row>
        <row r="859">
          <cell r="A859">
            <v>2120201</v>
          </cell>
          <cell r="B859">
            <v>449820</v>
          </cell>
        </row>
        <row r="860">
          <cell r="A860">
            <v>21203</v>
          </cell>
          <cell r="B860">
            <v>159060133.74</v>
          </cell>
        </row>
        <row r="861">
          <cell r="A861">
            <v>2120303</v>
          </cell>
          <cell r="B861">
            <v>155090000</v>
          </cell>
        </row>
        <row r="862">
          <cell r="A862">
            <v>2120399</v>
          </cell>
          <cell r="B862">
            <v>3970133.74</v>
          </cell>
        </row>
        <row r="863">
          <cell r="A863">
            <v>21205</v>
          </cell>
          <cell r="B863">
            <v>73006489.88</v>
          </cell>
        </row>
        <row r="864">
          <cell r="A864">
            <v>2120501</v>
          </cell>
          <cell r="B864">
            <v>73006489.88</v>
          </cell>
        </row>
        <row r="865">
          <cell r="A865">
            <v>21206</v>
          </cell>
        </row>
        <row r="866">
          <cell r="A866">
            <v>2120601</v>
          </cell>
        </row>
        <row r="867">
          <cell r="A867">
            <v>21299</v>
          </cell>
          <cell r="B867">
            <v>59774200.1</v>
          </cell>
        </row>
        <row r="868">
          <cell r="A868">
            <v>2129999</v>
          </cell>
          <cell r="B868">
            <v>59774200.1</v>
          </cell>
        </row>
        <row r="869">
          <cell r="A869">
            <v>213</v>
          </cell>
          <cell r="B869">
            <v>242218180.18</v>
          </cell>
        </row>
        <row r="870">
          <cell r="A870">
            <v>21301</v>
          </cell>
          <cell r="B870">
            <v>86435628.2</v>
          </cell>
        </row>
        <row r="871">
          <cell r="A871">
            <v>2130101</v>
          </cell>
          <cell r="B871">
            <v>8790940.57</v>
          </cell>
        </row>
        <row r="872">
          <cell r="A872">
            <v>2130102</v>
          </cell>
          <cell r="B872">
            <v>290000.73</v>
          </cell>
        </row>
        <row r="873">
          <cell r="A873">
            <v>2130103</v>
          </cell>
        </row>
        <row r="874">
          <cell r="A874">
            <v>2130104</v>
          </cell>
          <cell r="B874">
            <v>11275405.92</v>
          </cell>
        </row>
        <row r="875">
          <cell r="A875">
            <v>2130105</v>
          </cell>
        </row>
        <row r="876">
          <cell r="A876">
            <v>2130106</v>
          </cell>
        </row>
        <row r="877">
          <cell r="A877">
            <v>2130108</v>
          </cell>
          <cell r="B877">
            <v>577360</v>
          </cell>
        </row>
        <row r="878">
          <cell r="A878">
            <v>2130109</v>
          </cell>
          <cell r="B878">
            <v>127370</v>
          </cell>
        </row>
        <row r="879">
          <cell r="A879">
            <v>2130110</v>
          </cell>
        </row>
        <row r="880">
          <cell r="A880">
            <v>2130111</v>
          </cell>
          <cell r="B880">
            <v>6000</v>
          </cell>
        </row>
        <row r="881">
          <cell r="A881">
            <v>2130112</v>
          </cell>
        </row>
        <row r="882">
          <cell r="A882">
            <v>2130114</v>
          </cell>
        </row>
        <row r="883">
          <cell r="A883">
            <v>2130119</v>
          </cell>
          <cell r="B883">
            <v>490000</v>
          </cell>
        </row>
        <row r="884">
          <cell r="A884">
            <v>2130120</v>
          </cell>
          <cell r="B884">
            <v>9079733.48</v>
          </cell>
        </row>
        <row r="885">
          <cell r="A885">
            <v>2130121</v>
          </cell>
        </row>
        <row r="886">
          <cell r="A886">
            <v>2130122</v>
          </cell>
          <cell r="B886">
            <v>15090101.39</v>
          </cell>
        </row>
        <row r="887">
          <cell r="A887">
            <v>2130124</v>
          </cell>
          <cell r="B887">
            <v>639160</v>
          </cell>
        </row>
        <row r="888">
          <cell r="A888">
            <v>2130125</v>
          </cell>
        </row>
        <row r="889">
          <cell r="A889">
            <v>2130126</v>
          </cell>
          <cell r="B889">
            <v>111000</v>
          </cell>
        </row>
        <row r="890">
          <cell r="A890">
            <v>2130135</v>
          </cell>
          <cell r="B890">
            <v>2949159.64</v>
          </cell>
        </row>
        <row r="891">
          <cell r="A891">
            <v>2130142</v>
          </cell>
          <cell r="B891">
            <v>3891.5</v>
          </cell>
        </row>
        <row r="892">
          <cell r="A892">
            <v>2130148</v>
          </cell>
          <cell r="B892">
            <v>1000000</v>
          </cell>
        </row>
        <row r="893">
          <cell r="A893">
            <v>2130152</v>
          </cell>
        </row>
        <row r="894">
          <cell r="A894">
            <v>2130153</v>
          </cell>
          <cell r="B894">
            <v>31291743.85</v>
          </cell>
        </row>
        <row r="895">
          <cell r="A895">
            <v>2130199</v>
          </cell>
          <cell r="B895">
            <v>4713761.12</v>
          </cell>
        </row>
        <row r="896">
          <cell r="A896">
            <v>21302</v>
          </cell>
          <cell r="B896">
            <v>13384801.86</v>
          </cell>
        </row>
        <row r="897">
          <cell r="A897">
            <v>2130201</v>
          </cell>
        </row>
        <row r="898">
          <cell r="A898">
            <v>2130202</v>
          </cell>
        </row>
        <row r="899">
          <cell r="A899">
            <v>2130203</v>
          </cell>
        </row>
        <row r="900">
          <cell r="A900">
            <v>2130204</v>
          </cell>
          <cell r="B900">
            <v>3952386.7</v>
          </cell>
        </row>
        <row r="901">
          <cell r="A901">
            <v>2130205</v>
          </cell>
          <cell r="B901">
            <v>1420000</v>
          </cell>
        </row>
        <row r="902">
          <cell r="A902">
            <v>2130206</v>
          </cell>
          <cell r="B902">
            <v>10310</v>
          </cell>
        </row>
        <row r="903">
          <cell r="A903">
            <v>2130207</v>
          </cell>
          <cell r="B903">
            <v>335075</v>
          </cell>
        </row>
        <row r="904">
          <cell r="A904">
            <v>2130209</v>
          </cell>
          <cell r="B904">
            <v>259800</v>
          </cell>
        </row>
        <row r="905">
          <cell r="A905">
            <v>2130211</v>
          </cell>
        </row>
        <row r="906">
          <cell r="A906">
            <v>2130212</v>
          </cell>
          <cell r="B906">
            <v>50000</v>
          </cell>
        </row>
        <row r="907">
          <cell r="A907">
            <v>2130213</v>
          </cell>
        </row>
        <row r="908">
          <cell r="A908">
            <v>2130217</v>
          </cell>
        </row>
        <row r="909">
          <cell r="A909">
            <v>2130220</v>
          </cell>
        </row>
        <row r="910">
          <cell r="A910">
            <v>2130221</v>
          </cell>
        </row>
        <row r="911">
          <cell r="A911">
            <v>2130223</v>
          </cell>
        </row>
        <row r="912">
          <cell r="A912">
            <v>2130226</v>
          </cell>
        </row>
        <row r="913">
          <cell r="A913">
            <v>2130227</v>
          </cell>
        </row>
        <row r="914">
          <cell r="A914">
            <v>2130234</v>
          </cell>
          <cell r="B914">
            <v>918730.16</v>
          </cell>
        </row>
        <row r="915">
          <cell r="A915">
            <v>2130236</v>
          </cell>
        </row>
        <row r="916">
          <cell r="A916">
            <v>2130237</v>
          </cell>
        </row>
        <row r="917">
          <cell r="A917">
            <v>2130299</v>
          </cell>
          <cell r="B917">
            <v>6438500</v>
          </cell>
        </row>
        <row r="918">
          <cell r="A918">
            <v>21303</v>
          </cell>
          <cell r="B918">
            <v>30057453.36</v>
          </cell>
        </row>
        <row r="919">
          <cell r="A919">
            <v>2130301</v>
          </cell>
        </row>
        <row r="920">
          <cell r="A920">
            <v>2130302</v>
          </cell>
        </row>
        <row r="921">
          <cell r="A921">
            <v>2130303</v>
          </cell>
        </row>
        <row r="922">
          <cell r="A922">
            <v>2130304</v>
          </cell>
          <cell r="B922">
            <v>33650</v>
          </cell>
        </row>
        <row r="923">
          <cell r="A923">
            <v>2130305</v>
          </cell>
          <cell r="B923">
            <v>5580686.61</v>
          </cell>
        </row>
        <row r="924">
          <cell r="A924">
            <v>2130306</v>
          </cell>
          <cell r="B924">
            <v>1228724.95</v>
          </cell>
        </row>
        <row r="925">
          <cell r="A925">
            <v>2130307</v>
          </cell>
        </row>
        <row r="926">
          <cell r="A926">
            <v>2130308</v>
          </cell>
        </row>
        <row r="927">
          <cell r="A927">
            <v>2130309</v>
          </cell>
        </row>
        <row r="928">
          <cell r="A928">
            <v>2130310</v>
          </cell>
          <cell r="B928">
            <v>33967.4</v>
          </cell>
        </row>
        <row r="929">
          <cell r="A929">
            <v>2130311</v>
          </cell>
          <cell r="B929">
            <v>0</v>
          </cell>
        </row>
        <row r="930">
          <cell r="A930">
            <v>2130312</v>
          </cell>
        </row>
        <row r="931">
          <cell r="A931">
            <v>2130313</v>
          </cell>
        </row>
        <row r="932">
          <cell r="A932">
            <v>2130314</v>
          </cell>
          <cell r="B932">
            <v>547450</v>
          </cell>
        </row>
        <row r="933">
          <cell r="A933">
            <v>2130315</v>
          </cell>
          <cell r="B933">
            <v>676409</v>
          </cell>
        </row>
        <row r="934">
          <cell r="A934">
            <v>2130316</v>
          </cell>
          <cell r="B934">
            <v>9000</v>
          </cell>
        </row>
        <row r="935">
          <cell r="A935">
            <v>2130317</v>
          </cell>
        </row>
        <row r="936">
          <cell r="A936">
            <v>2130318</v>
          </cell>
        </row>
        <row r="937">
          <cell r="A937">
            <v>2130319</v>
          </cell>
        </row>
        <row r="938">
          <cell r="A938">
            <v>2130321</v>
          </cell>
          <cell r="B938">
            <v>257000</v>
          </cell>
        </row>
        <row r="939">
          <cell r="A939">
            <v>2130322</v>
          </cell>
        </row>
        <row r="940">
          <cell r="A940">
            <v>2130333</v>
          </cell>
        </row>
        <row r="941">
          <cell r="A941">
            <v>2130334</v>
          </cell>
          <cell r="B941">
            <v>0</v>
          </cell>
        </row>
        <row r="942">
          <cell r="A942">
            <v>2130335</v>
          </cell>
        </row>
        <row r="943">
          <cell r="A943">
            <v>2130336</v>
          </cell>
        </row>
        <row r="944">
          <cell r="A944">
            <v>2130337</v>
          </cell>
        </row>
        <row r="945">
          <cell r="A945">
            <v>2130399</v>
          </cell>
          <cell r="B945">
            <v>21690565.4</v>
          </cell>
        </row>
        <row r="946">
          <cell r="A946">
            <v>21305</v>
          </cell>
          <cell r="B946">
            <v>93046173.44</v>
          </cell>
        </row>
        <row r="947">
          <cell r="A947">
            <v>2130501</v>
          </cell>
        </row>
        <row r="948">
          <cell r="A948">
            <v>2130502</v>
          </cell>
        </row>
        <row r="949">
          <cell r="A949">
            <v>2130503</v>
          </cell>
        </row>
        <row r="950">
          <cell r="A950">
            <v>2130504</v>
          </cell>
          <cell r="B950">
            <v>28896088.48</v>
          </cell>
        </row>
        <row r="951">
          <cell r="A951">
            <v>2130505</v>
          </cell>
          <cell r="B951">
            <v>53146359.58</v>
          </cell>
        </row>
        <row r="952">
          <cell r="A952">
            <v>2130506</v>
          </cell>
        </row>
        <row r="953">
          <cell r="A953">
            <v>2130507</v>
          </cell>
          <cell r="B953">
            <v>400000</v>
          </cell>
        </row>
        <row r="954">
          <cell r="A954">
            <v>2130508</v>
          </cell>
        </row>
        <row r="955">
          <cell r="A955">
            <v>2130550</v>
          </cell>
        </row>
        <row r="956">
          <cell r="A956">
            <v>2130599</v>
          </cell>
          <cell r="B956">
            <v>10603725.38</v>
          </cell>
        </row>
        <row r="957">
          <cell r="A957">
            <v>21307</v>
          </cell>
          <cell r="B957">
            <v>11169068.2</v>
          </cell>
        </row>
        <row r="958">
          <cell r="A958">
            <v>2130701</v>
          </cell>
          <cell r="B958">
            <v>1341023.84</v>
          </cell>
        </row>
        <row r="959">
          <cell r="A959">
            <v>2130704</v>
          </cell>
        </row>
        <row r="960">
          <cell r="A960">
            <v>2130705</v>
          </cell>
          <cell r="B960">
            <v>9425443.73</v>
          </cell>
        </row>
        <row r="961">
          <cell r="A961">
            <v>2130706</v>
          </cell>
          <cell r="B961">
            <v>200000</v>
          </cell>
        </row>
        <row r="962">
          <cell r="A962">
            <v>2130707</v>
          </cell>
          <cell r="B962">
            <v>202600.63</v>
          </cell>
        </row>
        <row r="963">
          <cell r="A963">
            <v>2130799</v>
          </cell>
        </row>
        <row r="964">
          <cell r="A964">
            <v>21308</v>
          </cell>
          <cell r="B964">
            <v>7073449.77</v>
          </cell>
        </row>
        <row r="965">
          <cell r="A965">
            <v>2130801</v>
          </cell>
        </row>
        <row r="966">
          <cell r="A966">
            <v>2130803</v>
          </cell>
          <cell r="B966">
            <v>7073449.77</v>
          </cell>
        </row>
        <row r="967">
          <cell r="A967">
            <v>2130804</v>
          </cell>
        </row>
        <row r="968">
          <cell r="A968">
            <v>2130805</v>
          </cell>
        </row>
        <row r="969">
          <cell r="A969">
            <v>2130899</v>
          </cell>
        </row>
        <row r="970">
          <cell r="A970">
            <v>21309</v>
          </cell>
        </row>
        <row r="971">
          <cell r="A971">
            <v>2130901</v>
          </cell>
        </row>
        <row r="972">
          <cell r="A972">
            <v>2130999</v>
          </cell>
        </row>
        <row r="973">
          <cell r="A973">
            <v>21399</v>
          </cell>
          <cell r="B973">
            <v>1051605.35</v>
          </cell>
        </row>
        <row r="974">
          <cell r="A974">
            <v>2139901</v>
          </cell>
        </row>
        <row r="975">
          <cell r="A975">
            <v>2139999</v>
          </cell>
          <cell r="B975">
            <v>1051605.35</v>
          </cell>
        </row>
        <row r="976">
          <cell r="A976">
            <v>214</v>
          </cell>
          <cell r="B976">
            <v>7808240.69</v>
          </cell>
        </row>
        <row r="977">
          <cell r="A977">
            <v>21401</v>
          </cell>
          <cell r="B977">
            <v>7779615.69</v>
          </cell>
        </row>
        <row r="978">
          <cell r="A978">
            <v>2140101</v>
          </cell>
          <cell r="B978">
            <v>1552625.04</v>
          </cell>
        </row>
        <row r="979">
          <cell r="A979">
            <v>2140102</v>
          </cell>
          <cell r="B979">
            <v>99650</v>
          </cell>
        </row>
        <row r="980">
          <cell r="A980">
            <v>2140103</v>
          </cell>
        </row>
        <row r="981">
          <cell r="A981">
            <v>2140104</v>
          </cell>
          <cell r="B981">
            <v>4829216.35</v>
          </cell>
        </row>
        <row r="982">
          <cell r="A982">
            <v>2140106</v>
          </cell>
          <cell r="B982">
            <v>1298124.3</v>
          </cell>
        </row>
        <row r="983">
          <cell r="A983">
            <v>2140109</v>
          </cell>
        </row>
        <row r="984">
          <cell r="A984">
            <v>2140110</v>
          </cell>
        </row>
        <row r="985">
          <cell r="A985">
            <v>2140111</v>
          </cell>
        </row>
        <row r="986">
          <cell r="A986">
            <v>2140112</v>
          </cell>
        </row>
        <row r="987">
          <cell r="A987">
            <v>2140114</v>
          </cell>
        </row>
        <row r="988">
          <cell r="A988">
            <v>2140122</v>
          </cell>
        </row>
        <row r="989">
          <cell r="A989">
            <v>2140123</v>
          </cell>
        </row>
        <row r="990">
          <cell r="A990">
            <v>2140127</v>
          </cell>
        </row>
        <row r="991">
          <cell r="A991">
            <v>2140128</v>
          </cell>
        </row>
        <row r="992">
          <cell r="A992">
            <v>2140129</v>
          </cell>
        </row>
        <row r="993">
          <cell r="A993">
            <v>2140130</v>
          </cell>
        </row>
        <row r="994">
          <cell r="A994">
            <v>2140131</v>
          </cell>
        </row>
        <row r="995">
          <cell r="A995">
            <v>2140133</v>
          </cell>
        </row>
        <row r="996">
          <cell r="A996">
            <v>2140136</v>
          </cell>
        </row>
        <row r="997">
          <cell r="A997">
            <v>2140138</v>
          </cell>
        </row>
        <row r="998">
          <cell r="A998">
            <v>2140199</v>
          </cell>
        </row>
        <row r="999">
          <cell r="A999">
            <v>21402</v>
          </cell>
        </row>
        <row r="1000">
          <cell r="A1000">
            <v>2140201</v>
          </cell>
        </row>
        <row r="1001">
          <cell r="A1001">
            <v>2140202</v>
          </cell>
        </row>
        <row r="1002">
          <cell r="A1002">
            <v>2140203</v>
          </cell>
        </row>
        <row r="1003">
          <cell r="A1003">
            <v>2140204</v>
          </cell>
        </row>
        <row r="1004">
          <cell r="A1004">
            <v>2140205</v>
          </cell>
        </row>
        <row r="1005">
          <cell r="A1005">
            <v>2140206</v>
          </cell>
        </row>
        <row r="1006">
          <cell r="A1006">
            <v>2140207</v>
          </cell>
        </row>
        <row r="1007">
          <cell r="A1007">
            <v>2140208</v>
          </cell>
        </row>
        <row r="1008">
          <cell r="A1008">
            <v>2140299</v>
          </cell>
        </row>
        <row r="1009">
          <cell r="A1009">
            <v>21403</v>
          </cell>
        </row>
        <row r="1010">
          <cell r="A1010">
            <v>2140301</v>
          </cell>
        </row>
        <row r="1011">
          <cell r="A1011">
            <v>2140302</v>
          </cell>
        </row>
        <row r="1012">
          <cell r="A1012">
            <v>2140303</v>
          </cell>
        </row>
        <row r="1013">
          <cell r="A1013">
            <v>2140304</v>
          </cell>
        </row>
        <row r="1014">
          <cell r="A1014">
            <v>2140305</v>
          </cell>
        </row>
        <row r="1015">
          <cell r="A1015">
            <v>2140306</v>
          </cell>
        </row>
        <row r="1016">
          <cell r="A1016">
            <v>2140307</v>
          </cell>
        </row>
        <row r="1017">
          <cell r="A1017">
            <v>2140308</v>
          </cell>
        </row>
        <row r="1018">
          <cell r="A1018">
            <v>2140399</v>
          </cell>
        </row>
        <row r="1019">
          <cell r="A1019">
            <v>21405</v>
          </cell>
        </row>
        <row r="1020">
          <cell r="A1020">
            <v>2140501</v>
          </cell>
        </row>
        <row r="1021">
          <cell r="A1021">
            <v>2140502</v>
          </cell>
        </row>
        <row r="1022">
          <cell r="A1022">
            <v>2140503</v>
          </cell>
        </row>
        <row r="1023">
          <cell r="A1023">
            <v>2140504</v>
          </cell>
        </row>
        <row r="1024">
          <cell r="A1024">
            <v>2140505</v>
          </cell>
        </row>
        <row r="1025">
          <cell r="A1025">
            <v>2140599</v>
          </cell>
        </row>
        <row r="1026">
          <cell r="A1026">
            <v>21406</v>
          </cell>
        </row>
        <row r="1027">
          <cell r="A1027">
            <v>2140601</v>
          </cell>
        </row>
        <row r="1028">
          <cell r="A1028">
            <v>2140602</v>
          </cell>
        </row>
        <row r="1029">
          <cell r="A1029">
            <v>2140603</v>
          </cell>
        </row>
        <row r="1030">
          <cell r="A1030">
            <v>2140699</v>
          </cell>
        </row>
        <row r="1031">
          <cell r="A1031">
            <v>21499</v>
          </cell>
          <cell r="B1031">
            <v>28625</v>
          </cell>
        </row>
        <row r="1032">
          <cell r="A1032">
            <v>2149901</v>
          </cell>
        </row>
        <row r="1033">
          <cell r="A1033">
            <v>2149999</v>
          </cell>
          <cell r="B1033">
            <v>28625</v>
          </cell>
        </row>
        <row r="1034">
          <cell r="A1034">
            <v>215</v>
          </cell>
          <cell r="B1034">
            <v>10933672.35</v>
          </cell>
        </row>
        <row r="1035">
          <cell r="A1035">
            <v>21501</v>
          </cell>
        </row>
        <row r="1036">
          <cell r="A1036">
            <v>2150101</v>
          </cell>
        </row>
        <row r="1037">
          <cell r="A1037">
            <v>2150102</v>
          </cell>
        </row>
        <row r="1038">
          <cell r="A1038">
            <v>2150103</v>
          </cell>
        </row>
        <row r="1039">
          <cell r="A1039">
            <v>2150104</v>
          </cell>
        </row>
        <row r="1040">
          <cell r="A1040">
            <v>2150105</v>
          </cell>
        </row>
        <row r="1041">
          <cell r="A1041">
            <v>2150106</v>
          </cell>
        </row>
        <row r="1042">
          <cell r="A1042">
            <v>2150107</v>
          </cell>
        </row>
        <row r="1043">
          <cell r="A1043">
            <v>2150108</v>
          </cell>
        </row>
        <row r="1044">
          <cell r="A1044">
            <v>2150199</v>
          </cell>
        </row>
        <row r="1045">
          <cell r="A1045">
            <v>21502</v>
          </cell>
          <cell r="B1045">
            <v>3100500</v>
          </cell>
        </row>
        <row r="1046">
          <cell r="A1046">
            <v>2150201</v>
          </cell>
        </row>
        <row r="1047">
          <cell r="A1047">
            <v>2150202</v>
          </cell>
        </row>
        <row r="1048">
          <cell r="A1048">
            <v>2150203</v>
          </cell>
        </row>
        <row r="1049">
          <cell r="A1049">
            <v>2150204</v>
          </cell>
        </row>
        <row r="1050">
          <cell r="A1050">
            <v>2150205</v>
          </cell>
        </row>
        <row r="1051">
          <cell r="A1051">
            <v>2150206</v>
          </cell>
        </row>
        <row r="1052">
          <cell r="A1052">
            <v>2150207</v>
          </cell>
        </row>
        <row r="1053">
          <cell r="A1053">
            <v>2150208</v>
          </cell>
        </row>
        <row r="1054">
          <cell r="A1054">
            <v>2150209</v>
          </cell>
        </row>
        <row r="1055">
          <cell r="A1055">
            <v>2150210</v>
          </cell>
        </row>
        <row r="1056">
          <cell r="A1056">
            <v>2150212</v>
          </cell>
        </row>
        <row r="1057">
          <cell r="A1057">
            <v>2150213</v>
          </cell>
        </row>
        <row r="1058">
          <cell r="A1058">
            <v>2150214</v>
          </cell>
        </row>
        <row r="1059">
          <cell r="A1059">
            <v>2150215</v>
          </cell>
        </row>
        <row r="1060">
          <cell r="A1060">
            <v>2150299</v>
          </cell>
          <cell r="B1060">
            <v>3100500</v>
          </cell>
        </row>
        <row r="1061">
          <cell r="A1061">
            <v>21503</v>
          </cell>
        </row>
        <row r="1062">
          <cell r="A1062">
            <v>2150301</v>
          </cell>
        </row>
        <row r="1063">
          <cell r="A1063">
            <v>2150302</v>
          </cell>
        </row>
        <row r="1064">
          <cell r="A1064">
            <v>2150303</v>
          </cell>
        </row>
        <row r="1065">
          <cell r="A1065">
            <v>2150399</v>
          </cell>
        </row>
        <row r="1066">
          <cell r="A1066">
            <v>21505</v>
          </cell>
          <cell r="B1066">
            <v>1522146.68</v>
          </cell>
        </row>
        <row r="1067">
          <cell r="A1067">
            <v>2150501</v>
          </cell>
          <cell r="B1067">
            <v>1465826.68</v>
          </cell>
        </row>
        <row r="1068">
          <cell r="A1068">
            <v>2150502</v>
          </cell>
          <cell r="B1068">
            <v>46320</v>
          </cell>
        </row>
        <row r="1069">
          <cell r="A1069">
            <v>2150503</v>
          </cell>
        </row>
        <row r="1070">
          <cell r="A1070">
            <v>2150505</v>
          </cell>
        </row>
        <row r="1071">
          <cell r="A1071">
            <v>2150507</v>
          </cell>
        </row>
        <row r="1072">
          <cell r="A1072">
            <v>2150508</v>
          </cell>
        </row>
        <row r="1073">
          <cell r="A1073">
            <v>2150516</v>
          </cell>
        </row>
        <row r="1074">
          <cell r="A1074">
            <v>2150517</v>
          </cell>
          <cell r="B1074">
            <v>10000</v>
          </cell>
        </row>
        <row r="1075">
          <cell r="A1075">
            <v>2150550</v>
          </cell>
        </row>
        <row r="1076">
          <cell r="A1076">
            <v>2150599</v>
          </cell>
        </row>
        <row r="1077">
          <cell r="A1077">
            <v>21507</v>
          </cell>
        </row>
        <row r="1078">
          <cell r="A1078">
            <v>2150701</v>
          </cell>
        </row>
        <row r="1079">
          <cell r="A1079">
            <v>2150702</v>
          </cell>
        </row>
        <row r="1080">
          <cell r="A1080">
            <v>2150703</v>
          </cell>
        </row>
        <row r="1081">
          <cell r="A1081">
            <v>2150704</v>
          </cell>
        </row>
        <row r="1082">
          <cell r="A1082">
            <v>2150705</v>
          </cell>
        </row>
        <row r="1083">
          <cell r="A1083">
            <v>2150799</v>
          </cell>
        </row>
        <row r="1084">
          <cell r="A1084">
            <v>21508</v>
          </cell>
          <cell r="B1084">
            <v>6311025.67</v>
          </cell>
        </row>
        <row r="1085">
          <cell r="A1085">
            <v>2150801</v>
          </cell>
        </row>
        <row r="1086">
          <cell r="A1086">
            <v>2150802</v>
          </cell>
        </row>
        <row r="1087">
          <cell r="A1087">
            <v>2150803</v>
          </cell>
        </row>
        <row r="1088">
          <cell r="A1088">
            <v>2150804</v>
          </cell>
        </row>
        <row r="1089">
          <cell r="A1089">
            <v>2150805</v>
          </cell>
        </row>
        <row r="1090">
          <cell r="A1090">
            <v>2150806</v>
          </cell>
        </row>
        <row r="1091">
          <cell r="A1091">
            <v>2150899</v>
          </cell>
          <cell r="B1091">
            <v>6311025.67</v>
          </cell>
        </row>
        <row r="1092">
          <cell r="A1092">
            <v>21599</v>
          </cell>
        </row>
        <row r="1093">
          <cell r="A1093">
            <v>2159901</v>
          </cell>
        </row>
        <row r="1094">
          <cell r="A1094">
            <v>2159904</v>
          </cell>
        </row>
        <row r="1095">
          <cell r="A1095">
            <v>2159905</v>
          </cell>
        </row>
        <row r="1096">
          <cell r="A1096">
            <v>2159906</v>
          </cell>
        </row>
        <row r="1097">
          <cell r="A1097">
            <v>2159999</v>
          </cell>
        </row>
        <row r="1098">
          <cell r="A1098">
            <v>216</v>
          </cell>
          <cell r="B1098">
            <v>12000000</v>
          </cell>
        </row>
        <row r="1099">
          <cell r="A1099">
            <v>21602</v>
          </cell>
          <cell r="B1099">
            <v>12000000</v>
          </cell>
        </row>
        <row r="1100">
          <cell r="A1100">
            <v>2160201</v>
          </cell>
          <cell r="B1100">
            <v>12000000</v>
          </cell>
        </row>
        <row r="1101">
          <cell r="A1101">
            <v>2160202</v>
          </cell>
        </row>
        <row r="1102">
          <cell r="A1102">
            <v>2160203</v>
          </cell>
        </row>
        <row r="1103">
          <cell r="A1103">
            <v>2160216</v>
          </cell>
        </row>
        <row r="1104">
          <cell r="A1104">
            <v>2160217</v>
          </cell>
        </row>
        <row r="1105">
          <cell r="A1105">
            <v>2160218</v>
          </cell>
        </row>
        <row r="1106">
          <cell r="A1106">
            <v>2160219</v>
          </cell>
        </row>
        <row r="1107">
          <cell r="A1107">
            <v>2160250</v>
          </cell>
        </row>
        <row r="1108">
          <cell r="A1108">
            <v>2160299</v>
          </cell>
        </row>
        <row r="1109">
          <cell r="A1109">
            <v>21606</v>
          </cell>
        </row>
        <row r="1110">
          <cell r="A1110">
            <v>2160601</v>
          </cell>
        </row>
        <row r="1111">
          <cell r="A1111">
            <v>2160602</v>
          </cell>
        </row>
        <row r="1112">
          <cell r="A1112">
            <v>2160603</v>
          </cell>
        </row>
        <row r="1113">
          <cell r="A1113">
            <v>2160607</v>
          </cell>
        </row>
        <row r="1114">
          <cell r="A1114">
            <v>2160699</v>
          </cell>
        </row>
        <row r="1115">
          <cell r="A1115">
            <v>21699</v>
          </cell>
        </row>
        <row r="1116">
          <cell r="A1116">
            <v>2169901</v>
          </cell>
        </row>
        <row r="1117">
          <cell r="A1117">
            <v>2169999</v>
          </cell>
        </row>
        <row r="1118">
          <cell r="A1118">
            <v>217</v>
          </cell>
          <cell r="B1118">
            <v>26844539.69</v>
          </cell>
        </row>
        <row r="1119">
          <cell r="A1119">
            <v>21701</v>
          </cell>
        </row>
        <row r="1120">
          <cell r="A1120">
            <v>2170101</v>
          </cell>
        </row>
        <row r="1121">
          <cell r="A1121">
            <v>2170102</v>
          </cell>
        </row>
        <row r="1122">
          <cell r="A1122">
            <v>2170103</v>
          </cell>
        </row>
        <row r="1123">
          <cell r="A1123">
            <v>2170104</v>
          </cell>
        </row>
        <row r="1124">
          <cell r="A1124">
            <v>2170150</v>
          </cell>
        </row>
        <row r="1125">
          <cell r="A1125">
            <v>2170199</v>
          </cell>
        </row>
        <row r="1126">
          <cell r="A1126">
            <v>21702</v>
          </cell>
        </row>
        <row r="1127">
          <cell r="A1127">
            <v>2170201</v>
          </cell>
        </row>
        <row r="1128">
          <cell r="A1128">
            <v>2170202</v>
          </cell>
        </row>
        <row r="1129">
          <cell r="A1129">
            <v>2170203</v>
          </cell>
        </row>
        <row r="1130">
          <cell r="A1130">
            <v>2170204</v>
          </cell>
        </row>
        <row r="1131">
          <cell r="A1131">
            <v>2170205</v>
          </cell>
        </row>
        <row r="1132">
          <cell r="A1132">
            <v>2170206</v>
          </cell>
        </row>
        <row r="1133">
          <cell r="A1133">
            <v>2170207</v>
          </cell>
        </row>
        <row r="1134">
          <cell r="A1134">
            <v>2170208</v>
          </cell>
        </row>
        <row r="1135">
          <cell r="A1135">
            <v>2170299</v>
          </cell>
        </row>
        <row r="1136">
          <cell r="A1136">
            <v>21703</v>
          </cell>
          <cell r="B1136">
            <v>26844539.69</v>
          </cell>
        </row>
        <row r="1137">
          <cell r="A1137">
            <v>2170301</v>
          </cell>
        </row>
        <row r="1138">
          <cell r="A1138">
            <v>2170302</v>
          </cell>
          <cell r="B1138">
            <v>26844539.69</v>
          </cell>
        </row>
        <row r="1139">
          <cell r="A1139">
            <v>2170303</v>
          </cell>
        </row>
        <row r="1140">
          <cell r="A1140">
            <v>2170304</v>
          </cell>
        </row>
        <row r="1141">
          <cell r="A1141">
            <v>2170399</v>
          </cell>
        </row>
        <row r="1142">
          <cell r="A1142">
            <v>21704</v>
          </cell>
        </row>
        <row r="1143">
          <cell r="A1143">
            <v>2170401</v>
          </cell>
        </row>
        <row r="1144">
          <cell r="A1144">
            <v>2170499</v>
          </cell>
        </row>
        <row r="1145">
          <cell r="A1145">
            <v>21799</v>
          </cell>
        </row>
        <row r="1146">
          <cell r="A1146">
            <v>2179902</v>
          </cell>
        </row>
        <row r="1147">
          <cell r="A1147">
            <v>2179999</v>
          </cell>
        </row>
        <row r="1148">
          <cell r="A1148">
            <v>219</v>
          </cell>
        </row>
        <row r="1149">
          <cell r="A1149">
            <v>21901</v>
          </cell>
        </row>
        <row r="1150">
          <cell r="A1150">
            <v>21902</v>
          </cell>
        </row>
        <row r="1151">
          <cell r="A1151">
            <v>21903</v>
          </cell>
        </row>
        <row r="1152">
          <cell r="A1152">
            <v>21904</v>
          </cell>
        </row>
        <row r="1153">
          <cell r="A1153">
            <v>21905</v>
          </cell>
        </row>
        <row r="1154">
          <cell r="A1154">
            <v>21906</v>
          </cell>
        </row>
        <row r="1155">
          <cell r="A1155">
            <v>21907</v>
          </cell>
        </row>
        <row r="1156">
          <cell r="A1156">
            <v>21908</v>
          </cell>
        </row>
        <row r="1157">
          <cell r="A1157">
            <v>21999</v>
          </cell>
        </row>
        <row r="1158">
          <cell r="A1158">
            <v>220</v>
          </cell>
          <cell r="B1158">
            <v>6461922.67</v>
          </cell>
        </row>
        <row r="1159">
          <cell r="A1159">
            <v>22001</v>
          </cell>
          <cell r="B1159">
            <v>6461922.67</v>
          </cell>
        </row>
        <row r="1160">
          <cell r="A1160">
            <v>2200101</v>
          </cell>
          <cell r="B1160">
            <v>2812003.67</v>
          </cell>
        </row>
        <row r="1161">
          <cell r="A1161">
            <v>2200102</v>
          </cell>
          <cell r="B1161">
            <v>374370</v>
          </cell>
        </row>
        <row r="1162">
          <cell r="A1162">
            <v>2200103</v>
          </cell>
        </row>
        <row r="1163">
          <cell r="A1163">
            <v>2200104</v>
          </cell>
        </row>
        <row r="1164">
          <cell r="A1164">
            <v>2200106</v>
          </cell>
          <cell r="B1164">
            <v>2555260</v>
          </cell>
        </row>
        <row r="1165">
          <cell r="A1165">
            <v>2200107</v>
          </cell>
        </row>
        <row r="1166">
          <cell r="A1166">
            <v>2200108</v>
          </cell>
        </row>
        <row r="1167">
          <cell r="A1167">
            <v>2200109</v>
          </cell>
          <cell r="B1167">
            <v>221169</v>
          </cell>
        </row>
        <row r="1168">
          <cell r="A1168">
            <v>2200112</v>
          </cell>
          <cell r="B1168">
            <v>70140</v>
          </cell>
        </row>
        <row r="1169">
          <cell r="A1169">
            <v>2200113</v>
          </cell>
        </row>
        <row r="1170">
          <cell r="A1170">
            <v>2200114</v>
          </cell>
        </row>
        <row r="1171">
          <cell r="A1171">
            <v>2200115</v>
          </cell>
        </row>
        <row r="1172">
          <cell r="A1172">
            <v>2200116</v>
          </cell>
        </row>
        <row r="1173">
          <cell r="A1173">
            <v>2200119</v>
          </cell>
        </row>
        <row r="1174">
          <cell r="A1174">
            <v>2200120</v>
          </cell>
        </row>
        <row r="1175">
          <cell r="A1175">
            <v>2200121</v>
          </cell>
        </row>
        <row r="1176">
          <cell r="A1176">
            <v>2200122</v>
          </cell>
        </row>
        <row r="1177">
          <cell r="A1177">
            <v>2200123</v>
          </cell>
        </row>
        <row r="1178">
          <cell r="A1178">
            <v>2200124</v>
          </cell>
        </row>
        <row r="1179">
          <cell r="A1179">
            <v>2200125</v>
          </cell>
        </row>
        <row r="1180">
          <cell r="A1180">
            <v>2200126</v>
          </cell>
        </row>
        <row r="1181">
          <cell r="A1181">
            <v>2200127</v>
          </cell>
        </row>
        <row r="1182">
          <cell r="A1182">
            <v>2200128</v>
          </cell>
        </row>
        <row r="1183">
          <cell r="A1183">
            <v>2200129</v>
          </cell>
        </row>
        <row r="1184">
          <cell r="A1184">
            <v>2200150</v>
          </cell>
        </row>
        <row r="1185">
          <cell r="A1185">
            <v>2200199</v>
          </cell>
          <cell r="B1185">
            <v>428980</v>
          </cell>
        </row>
        <row r="1186">
          <cell r="A1186">
            <v>22005</v>
          </cell>
        </row>
        <row r="1187">
          <cell r="A1187">
            <v>2200501</v>
          </cell>
        </row>
        <row r="1188">
          <cell r="A1188">
            <v>2200502</v>
          </cell>
        </row>
        <row r="1189">
          <cell r="A1189">
            <v>2200503</v>
          </cell>
        </row>
        <row r="1190">
          <cell r="A1190">
            <v>2200504</v>
          </cell>
        </row>
        <row r="1191">
          <cell r="A1191">
            <v>2200506</v>
          </cell>
        </row>
        <row r="1192">
          <cell r="A1192">
            <v>2200507</v>
          </cell>
        </row>
        <row r="1193">
          <cell r="A1193">
            <v>2200508</v>
          </cell>
        </row>
        <row r="1194">
          <cell r="A1194">
            <v>2200509</v>
          </cell>
        </row>
        <row r="1195">
          <cell r="A1195">
            <v>2200510</v>
          </cell>
        </row>
        <row r="1196">
          <cell r="A1196">
            <v>2200511</v>
          </cell>
        </row>
        <row r="1197">
          <cell r="A1197">
            <v>2200512</v>
          </cell>
        </row>
        <row r="1198">
          <cell r="A1198">
            <v>2200513</v>
          </cell>
        </row>
        <row r="1199">
          <cell r="A1199">
            <v>2200514</v>
          </cell>
        </row>
        <row r="1200">
          <cell r="A1200">
            <v>2200599</v>
          </cell>
        </row>
        <row r="1201">
          <cell r="A1201">
            <v>22099</v>
          </cell>
        </row>
        <row r="1202">
          <cell r="A1202">
            <v>2209999</v>
          </cell>
        </row>
        <row r="1203">
          <cell r="A1203">
            <v>221</v>
          </cell>
          <cell r="B1203">
            <v>216491740.21</v>
          </cell>
        </row>
        <row r="1204">
          <cell r="A1204">
            <v>22101</v>
          </cell>
          <cell r="B1204">
            <v>139629030.67</v>
          </cell>
        </row>
        <row r="1205">
          <cell r="A1205">
            <v>2210101</v>
          </cell>
        </row>
        <row r="1206">
          <cell r="A1206">
            <v>2210102</v>
          </cell>
        </row>
        <row r="1207">
          <cell r="A1207">
            <v>2210103</v>
          </cell>
          <cell r="B1207">
            <v>7558813.3</v>
          </cell>
        </row>
        <row r="1208">
          <cell r="A1208">
            <v>2210104</v>
          </cell>
        </row>
        <row r="1209">
          <cell r="A1209">
            <v>2210105</v>
          </cell>
        </row>
        <row r="1210">
          <cell r="A1210">
            <v>2210106</v>
          </cell>
        </row>
        <row r="1211">
          <cell r="A1211">
            <v>2210107</v>
          </cell>
        </row>
        <row r="1212">
          <cell r="A1212">
            <v>2210108</v>
          </cell>
          <cell r="B1212">
            <v>120888822.37</v>
          </cell>
        </row>
        <row r="1213">
          <cell r="A1213">
            <v>2210109</v>
          </cell>
        </row>
        <row r="1214">
          <cell r="A1214">
            <v>2210110</v>
          </cell>
        </row>
        <row r="1215">
          <cell r="A1215">
            <v>2210111</v>
          </cell>
          <cell r="B1215">
            <v>10951420</v>
          </cell>
        </row>
        <row r="1216">
          <cell r="A1216">
            <v>2210199</v>
          </cell>
          <cell r="B1216">
            <v>229975</v>
          </cell>
        </row>
        <row r="1217">
          <cell r="A1217">
            <v>22102</v>
          </cell>
          <cell r="B1217">
            <v>76733169.54</v>
          </cell>
        </row>
        <row r="1218">
          <cell r="A1218">
            <v>2210201</v>
          </cell>
          <cell r="B1218">
            <v>76733169.54</v>
          </cell>
        </row>
        <row r="1219">
          <cell r="A1219">
            <v>2210202</v>
          </cell>
        </row>
        <row r="1220">
          <cell r="A1220">
            <v>2210203</v>
          </cell>
        </row>
        <row r="1221">
          <cell r="A1221">
            <v>22103</v>
          </cell>
          <cell r="B1221">
            <v>129540</v>
          </cell>
        </row>
        <row r="1222">
          <cell r="A1222">
            <v>2210301</v>
          </cell>
        </row>
        <row r="1223">
          <cell r="A1223">
            <v>2210302</v>
          </cell>
        </row>
        <row r="1224">
          <cell r="A1224">
            <v>2210399</v>
          </cell>
          <cell r="B1224">
            <v>129540</v>
          </cell>
        </row>
        <row r="1225">
          <cell r="A1225">
            <v>222</v>
          </cell>
          <cell r="B1225">
            <v>472418.54</v>
          </cell>
        </row>
        <row r="1226">
          <cell r="A1226">
            <v>22201</v>
          </cell>
          <cell r="B1226">
            <v>472418.54</v>
          </cell>
        </row>
        <row r="1227">
          <cell r="A1227">
            <v>2220101</v>
          </cell>
          <cell r="B1227">
            <v>253261.04</v>
          </cell>
        </row>
        <row r="1228">
          <cell r="A1228">
            <v>2220102</v>
          </cell>
          <cell r="B1228">
            <v>8000</v>
          </cell>
        </row>
        <row r="1229">
          <cell r="A1229">
            <v>2220103</v>
          </cell>
        </row>
        <row r="1230">
          <cell r="A1230">
            <v>2220104</v>
          </cell>
        </row>
        <row r="1231">
          <cell r="A1231">
            <v>2220105</v>
          </cell>
        </row>
        <row r="1232">
          <cell r="A1232">
            <v>2220106</v>
          </cell>
        </row>
        <row r="1233">
          <cell r="A1233">
            <v>2220107</v>
          </cell>
        </row>
        <row r="1234">
          <cell r="A1234">
            <v>2220112</v>
          </cell>
        </row>
        <row r="1235">
          <cell r="A1235">
            <v>2220113</v>
          </cell>
        </row>
        <row r="1236">
          <cell r="A1236">
            <v>2220114</v>
          </cell>
        </row>
        <row r="1237">
          <cell r="A1237">
            <v>2220115</v>
          </cell>
        </row>
        <row r="1238">
          <cell r="A1238">
            <v>2220118</v>
          </cell>
        </row>
        <row r="1239">
          <cell r="A1239">
            <v>2220119</v>
          </cell>
        </row>
        <row r="1240">
          <cell r="A1240">
            <v>2220120</v>
          </cell>
        </row>
        <row r="1241">
          <cell r="A1241">
            <v>2220121</v>
          </cell>
        </row>
        <row r="1242">
          <cell r="A1242">
            <v>2220150</v>
          </cell>
        </row>
        <row r="1243">
          <cell r="A1243">
            <v>2220199</v>
          </cell>
          <cell r="B1243">
            <v>211157.5</v>
          </cell>
        </row>
        <row r="1244">
          <cell r="A1244">
            <v>22203</v>
          </cell>
        </row>
        <row r="1245">
          <cell r="A1245">
            <v>2220301</v>
          </cell>
        </row>
        <row r="1246">
          <cell r="A1246">
            <v>2220303</v>
          </cell>
        </row>
        <row r="1247">
          <cell r="A1247">
            <v>2220304</v>
          </cell>
        </row>
        <row r="1248">
          <cell r="A1248">
            <v>2220305</v>
          </cell>
        </row>
        <row r="1249">
          <cell r="A1249">
            <v>2220399</v>
          </cell>
        </row>
        <row r="1250">
          <cell r="A1250">
            <v>22204</v>
          </cell>
        </row>
        <row r="1251">
          <cell r="A1251">
            <v>2220401</v>
          </cell>
        </row>
        <row r="1252">
          <cell r="A1252">
            <v>2220402</v>
          </cell>
        </row>
        <row r="1253">
          <cell r="A1253">
            <v>2220403</v>
          </cell>
        </row>
        <row r="1254">
          <cell r="A1254">
            <v>2220404</v>
          </cell>
        </row>
        <row r="1255">
          <cell r="A1255">
            <v>2220499</v>
          </cell>
        </row>
        <row r="1256">
          <cell r="A1256">
            <v>22205</v>
          </cell>
          <cell r="B1256">
            <v>0</v>
          </cell>
        </row>
        <row r="1257">
          <cell r="A1257">
            <v>2220501</v>
          </cell>
        </row>
        <row r="1258">
          <cell r="A1258">
            <v>2220502</v>
          </cell>
        </row>
        <row r="1259">
          <cell r="A1259">
            <v>2220503</v>
          </cell>
        </row>
        <row r="1260">
          <cell r="A1260">
            <v>2220504</v>
          </cell>
        </row>
        <row r="1261">
          <cell r="A1261">
            <v>2220505</v>
          </cell>
        </row>
        <row r="1262">
          <cell r="A1262">
            <v>2220506</v>
          </cell>
        </row>
        <row r="1263">
          <cell r="A1263">
            <v>2220507</v>
          </cell>
        </row>
        <row r="1264">
          <cell r="A1264">
            <v>2220508</v>
          </cell>
        </row>
        <row r="1265">
          <cell r="A1265">
            <v>2220509</v>
          </cell>
        </row>
        <row r="1266">
          <cell r="A1266">
            <v>2220510</v>
          </cell>
          <cell r="B1266">
            <v>0</v>
          </cell>
        </row>
        <row r="1267">
          <cell r="A1267">
            <v>2220511</v>
          </cell>
        </row>
        <row r="1268">
          <cell r="A1268">
            <v>2220599</v>
          </cell>
        </row>
        <row r="1269">
          <cell r="A1269">
            <v>224</v>
          </cell>
          <cell r="B1269">
            <v>24077550.42</v>
          </cell>
        </row>
        <row r="1270">
          <cell r="A1270">
            <v>22401</v>
          </cell>
          <cell r="B1270">
            <v>6299990.47</v>
          </cell>
        </row>
        <row r="1271">
          <cell r="A1271">
            <v>2240101</v>
          </cell>
          <cell r="B1271">
            <v>3053457.3</v>
          </cell>
        </row>
        <row r="1272">
          <cell r="A1272">
            <v>2240102</v>
          </cell>
        </row>
        <row r="1273">
          <cell r="A1273">
            <v>2240103</v>
          </cell>
        </row>
        <row r="1274">
          <cell r="A1274">
            <v>2240104</v>
          </cell>
        </row>
        <row r="1275">
          <cell r="A1275">
            <v>2240105</v>
          </cell>
        </row>
        <row r="1276">
          <cell r="A1276">
            <v>2240106</v>
          </cell>
          <cell r="B1276">
            <v>223603.17</v>
          </cell>
        </row>
        <row r="1277">
          <cell r="A1277">
            <v>2240108</v>
          </cell>
        </row>
        <row r="1278">
          <cell r="A1278">
            <v>2240109</v>
          </cell>
          <cell r="B1278">
            <v>2206080</v>
          </cell>
        </row>
        <row r="1279">
          <cell r="A1279">
            <v>2240150</v>
          </cell>
        </row>
        <row r="1280">
          <cell r="A1280">
            <v>2240199</v>
          </cell>
          <cell r="B1280">
            <v>816850</v>
          </cell>
        </row>
        <row r="1281">
          <cell r="A1281">
            <v>22402</v>
          </cell>
          <cell r="B1281">
            <v>13545990.63</v>
          </cell>
        </row>
        <row r="1282">
          <cell r="A1282">
            <v>2240201</v>
          </cell>
        </row>
        <row r="1283">
          <cell r="A1283">
            <v>2240202</v>
          </cell>
        </row>
        <row r="1284">
          <cell r="A1284">
            <v>2240203</v>
          </cell>
        </row>
        <row r="1285">
          <cell r="A1285">
            <v>2240204</v>
          </cell>
          <cell r="B1285">
            <v>12545990.63</v>
          </cell>
        </row>
        <row r="1286">
          <cell r="A1286">
            <v>2240299</v>
          </cell>
          <cell r="B1286">
            <v>1000000</v>
          </cell>
        </row>
        <row r="1287">
          <cell r="A1287">
            <v>22404</v>
          </cell>
        </row>
        <row r="1288">
          <cell r="A1288">
            <v>2240401</v>
          </cell>
        </row>
        <row r="1289">
          <cell r="A1289">
            <v>2240402</v>
          </cell>
        </row>
        <row r="1290">
          <cell r="A1290">
            <v>2240403</v>
          </cell>
        </row>
        <row r="1291">
          <cell r="A1291">
            <v>2240404</v>
          </cell>
        </row>
        <row r="1292">
          <cell r="A1292">
            <v>2240405</v>
          </cell>
        </row>
        <row r="1293">
          <cell r="A1293">
            <v>2240450</v>
          </cell>
        </row>
        <row r="1294">
          <cell r="A1294">
            <v>2240499</v>
          </cell>
        </row>
        <row r="1295">
          <cell r="A1295">
            <v>22405</v>
          </cell>
          <cell r="B1295">
            <v>20000</v>
          </cell>
        </row>
        <row r="1296">
          <cell r="A1296">
            <v>2240501</v>
          </cell>
        </row>
        <row r="1297">
          <cell r="A1297">
            <v>2240502</v>
          </cell>
        </row>
        <row r="1298">
          <cell r="A1298">
            <v>2240503</v>
          </cell>
        </row>
        <row r="1299">
          <cell r="A1299">
            <v>2240504</v>
          </cell>
        </row>
        <row r="1300">
          <cell r="A1300">
            <v>2240505</v>
          </cell>
        </row>
        <row r="1301">
          <cell r="A1301">
            <v>2240506</v>
          </cell>
          <cell r="B1301">
            <v>20000</v>
          </cell>
        </row>
        <row r="1302">
          <cell r="A1302">
            <v>2240507</v>
          </cell>
        </row>
        <row r="1303">
          <cell r="A1303">
            <v>2240508</v>
          </cell>
        </row>
        <row r="1304">
          <cell r="A1304">
            <v>2240509</v>
          </cell>
        </row>
        <row r="1305">
          <cell r="A1305">
            <v>2240510</v>
          </cell>
        </row>
        <row r="1306">
          <cell r="A1306">
            <v>2240550</v>
          </cell>
        </row>
        <row r="1307">
          <cell r="A1307">
            <v>2240599</v>
          </cell>
        </row>
        <row r="1308">
          <cell r="A1308">
            <v>22406</v>
          </cell>
          <cell r="B1308">
            <v>3537249</v>
          </cell>
        </row>
        <row r="1309">
          <cell r="A1309">
            <v>2240601</v>
          </cell>
          <cell r="B1309">
            <v>3261000</v>
          </cell>
        </row>
        <row r="1310">
          <cell r="A1310">
            <v>2240602</v>
          </cell>
          <cell r="B1310">
            <v>175489</v>
          </cell>
        </row>
        <row r="1311">
          <cell r="A1311">
            <v>2240699</v>
          </cell>
          <cell r="B1311">
            <v>100760</v>
          </cell>
        </row>
        <row r="1312">
          <cell r="A1312">
            <v>22407</v>
          </cell>
          <cell r="B1312">
            <v>200000</v>
          </cell>
        </row>
        <row r="1313">
          <cell r="A1313">
            <v>2240703</v>
          </cell>
          <cell r="B1313">
            <v>200000</v>
          </cell>
        </row>
        <row r="1314">
          <cell r="A1314">
            <v>2240704</v>
          </cell>
        </row>
        <row r="1315">
          <cell r="A1315">
            <v>2240799</v>
          </cell>
        </row>
        <row r="1316">
          <cell r="A1316">
            <v>22499</v>
          </cell>
          <cell r="B1316">
            <v>474320.32</v>
          </cell>
        </row>
        <row r="1317">
          <cell r="A1317">
            <v>2249999</v>
          </cell>
          <cell r="B1317">
            <v>474320.32</v>
          </cell>
        </row>
        <row r="1318">
          <cell r="A1318">
            <v>227</v>
          </cell>
          <cell r="B1318">
            <v>84630</v>
          </cell>
        </row>
        <row r="1319">
          <cell r="A1319">
            <v>229</v>
          </cell>
        </row>
        <row r="1320">
          <cell r="A1320">
            <v>22902</v>
          </cell>
        </row>
        <row r="1321">
          <cell r="A1321">
            <v>2290201</v>
          </cell>
        </row>
        <row r="1322">
          <cell r="A1322">
            <v>22999</v>
          </cell>
        </row>
        <row r="1323">
          <cell r="A1323">
            <v>2299999</v>
          </cell>
        </row>
        <row r="1324">
          <cell r="A1324">
            <v>232</v>
          </cell>
          <cell r="B1324">
            <v>4797149.66</v>
          </cell>
        </row>
        <row r="1325">
          <cell r="A1325">
            <v>23201</v>
          </cell>
        </row>
        <row r="1326">
          <cell r="A1326">
            <v>23202</v>
          </cell>
        </row>
        <row r="1327">
          <cell r="A1327">
            <v>2320201</v>
          </cell>
        </row>
        <row r="1328">
          <cell r="A1328">
            <v>2320202</v>
          </cell>
        </row>
        <row r="1329">
          <cell r="A1329">
            <v>2320203</v>
          </cell>
        </row>
        <row r="1330">
          <cell r="A1330">
            <v>2320299</v>
          </cell>
        </row>
        <row r="1331">
          <cell r="A1331">
            <v>23203</v>
          </cell>
          <cell r="B1331">
            <v>4797149.66</v>
          </cell>
        </row>
        <row r="1332">
          <cell r="A1332">
            <v>2320301</v>
          </cell>
          <cell r="B1332">
            <v>4797149.66</v>
          </cell>
        </row>
        <row r="1333">
          <cell r="A1333">
            <v>2320302</v>
          </cell>
        </row>
        <row r="1334">
          <cell r="A1334">
            <v>2320303</v>
          </cell>
        </row>
        <row r="1335">
          <cell r="A1335">
            <v>2320399</v>
          </cell>
        </row>
        <row r="1336">
          <cell r="A1336">
            <v>233</v>
          </cell>
          <cell r="B1336">
            <v>0</v>
          </cell>
        </row>
        <row r="1337">
          <cell r="A1337">
            <v>23301</v>
          </cell>
        </row>
        <row r="1338">
          <cell r="A1338">
            <v>23302</v>
          </cell>
        </row>
        <row r="1339">
          <cell r="A1339">
            <v>23303</v>
          </cell>
          <cell r="B1339">
            <v>0</v>
          </cell>
        </row>
        <row r="1340">
          <cell r="A1340">
            <v>23006</v>
          </cell>
          <cell r="B1340">
            <v>378985852.91</v>
          </cell>
        </row>
        <row r="1341">
          <cell r="A1341">
            <v>23009</v>
          </cell>
        </row>
        <row r="1342">
          <cell r="A1342">
            <v>2300901</v>
          </cell>
        </row>
        <row r="1343">
          <cell r="A1343">
            <v>23011</v>
          </cell>
        </row>
        <row r="1344">
          <cell r="A1344">
            <v>2301101</v>
          </cell>
        </row>
        <row r="1345">
          <cell r="A1345">
            <v>2301102</v>
          </cell>
        </row>
        <row r="1346">
          <cell r="A1346">
            <v>2301103</v>
          </cell>
        </row>
        <row r="1347">
          <cell r="A1347">
            <v>2301104</v>
          </cell>
        </row>
        <row r="1348">
          <cell r="A1348">
            <v>23013</v>
          </cell>
        </row>
        <row r="1349">
          <cell r="A1349">
            <v>23015</v>
          </cell>
        </row>
        <row r="1350">
          <cell r="A1350">
            <v>23016</v>
          </cell>
        </row>
        <row r="1351">
          <cell r="A1351">
            <v>231</v>
          </cell>
          <cell r="B1351">
            <v>5999900</v>
          </cell>
        </row>
        <row r="1352">
          <cell r="A1352">
            <v>23101</v>
          </cell>
        </row>
        <row r="1353">
          <cell r="A1353">
            <v>23102</v>
          </cell>
        </row>
        <row r="1354">
          <cell r="A1354">
            <v>2310201</v>
          </cell>
        </row>
        <row r="1355">
          <cell r="A1355">
            <v>2310202</v>
          </cell>
        </row>
        <row r="1356">
          <cell r="A1356">
            <v>2310203</v>
          </cell>
        </row>
        <row r="1357">
          <cell r="A1357">
            <v>2310299</v>
          </cell>
        </row>
        <row r="1358">
          <cell r="A1358">
            <v>23103</v>
          </cell>
          <cell r="B1358">
            <v>5999900</v>
          </cell>
        </row>
        <row r="1359">
          <cell r="A1359">
            <v>2310301</v>
          </cell>
        </row>
        <row r="1360">
          <cell r="A1360">
            <v>2310302</v>
          </cell>
        </row>
        <row r="1361">
          <cell r="A1361">
            <v>2310303</v>
          </cell>
        </row>
        <row r="1362">
          <cell r="A1362">
            <v>2310399</v>
          </cell>
          <cell r="B1362">
            <v>5999900</v>
          </cell>
        </row>
        <row r="1363">
          <cell r="B1363">
            <v>3588306771.94</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row r="2">
          <cell r="B2" t="str">
            <v>2025年</v>
          </cell>
        </row>
        <row r="7">
          <cell r="B7" t="str">
            <v>柳南区</v>
          </cell>
        </row>
        <row r="19">
          <cell r="B19" t="str">
            <v>万元</v>
          </cell>
        </row>
      </sheetData>
      <sheetData sheetId="2"/>
      <sheetData sheetId="3"/>
      <sheetData sheetId="4"/>
      <sheetData sheetId="5">
        <row r="5">
          <cell r="C5">
            <v>92085</v>
          </cell>
        </row>
      </sheetData>
      <sheetData sheetId="6">
        <row r="5">
          <cell r="C5">
            <v>271327</v>
          </cell>
        </row>
      </sheetData>
      <sheetData sheetId="7"/>
      <sheetData sheetId="8"/>
      <sheetData sheetId="9"/>
      <sheetData sheetId="10"/>
      <sheetData sheetId="11"/>
      <sheetData sheetId="12"/>
      <sheetData sheetId="13"/>
      <sheetData sheetId="14"/>
      <sheetData sheetId="15">
        <row r="6">
          <cell r="C6">
            <v>344</v>
          </cell>
        </row>
        <row r="6">
          <cell r="P6">
            <v>29568</v>
          </cell>
        </row>
        <row r="6">
          <cell r="AA6">
            <v>0</v>
          </cell>
        </row>
      </sheetData>
      <sheetData sheetId="16"/>
      <sheetData sheetId="17"/>
      <sheetData sheetId="18"/>
      <sheetData sheetId="19"/>
      <sheetData sheetId="20">
        <row r="6">
          <cell r="E6">
            <v>0</v>
          </cell>
        </row>
        <row r="6">
          <cell r="J6">
            <v>0</v>
          </cell>
        </row>
      </sheetData>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Sheet2"/>
      <sheetName val="Sheet3"/>
      <sheetName val="Sheet4"/>
      <sheetName val="Sheet5"/>
      <sheetName val="Sheet7"/>
      <sheetName val="Sheet6"/>
    </sheetNames>
    <sheetDataSet>
      <sheetData sheetId="0"/>
      <sheetData sheetId="1">
        <row r="1">
          <cell r="A1" t="str">
            <v>附件4</v>
          </cell>
        </row>
        <row r="2">
          <cell r="A2" t="str">
            <v>2024年政府性基金预算支出情况及2025年政府性基金支出表</v>
          </cell>
        </row>
        <row r="3">
          <cell r="B3" t="str">
            <v>单位：元</v>
          </cell>
        </row>
        <row r="4">
          <cell r="A4" t="str">
            <v>项目编码</v>
          </cell>
          <cell r="B4" t="str">
            <v>2025年预算</v>
          </cell>
        </row>
        <row r="5">
          <cell r="B5" t="str">
            <v>建议数</v>
          </cell>
        </row>
        <row r="7">
          <cell r="B7">
            <v>195003846.49</v>
          </cell>
        </row>
        <row r="8">
          <cell r="A8">
            <v>206</v>
          </cell>
        </row>
        <row r="9">
          <cell r="A9">
            <v>20610</v>
          </cell>
        </row>
        <row r="10">
          <cell r="A10">
            <v>2061001</v>
          </cell>
        </row>
        <row r="11">
          <cell r="A11">
            <v>2061002</v>
          </cell>
        </row>
        <row r="12">
          <cell r="A12">
            <v>2061003</v>
          </cell>
        </row>
        <row r="13">
          <cell r="A13">
            <v>2061004</v>
          </cell>
        </row>
        <row r="14">
          <cell r="A14">
            <v>2061005</v>
          </cell>
        </row>
        <row r="15">
          <cell r="A15">
            <v>2061099</v>
          </cell>
        </row>
        <row r="16">
          <cell r="A16">
            <v>207</v>
          </cell>
          <cell r="B16">
            <v>115000</v>
          </cell>
        </row>
        <row r="17">
          <cell r="A17">
            <v>20707</v>
          </cell>
          <cell r="B17">
            <v>115000</v>
          </cell>
        </row>
        <row r="18">
          <cell r="A18">
            <v>2070701</v>
          </cell>
        </row>
        <row r="19">
          <cell r="A19">
            <v>2070702</v>
          </cell>
          <cell r="B19">
            <v>115000</v>
          </cell>
        </row>
        <row r="20">
          <cell r="A20">
            <v>2070703</v>
          </cell>
        </row>
        <row r="21">
          <cell r="A21">
            <v>2070704</v>
          </cell>
        </row>
        <row r="22">
          <cell r="A22">
            <v>2070799</v>
          </cell>
        </row>
        <row r="23">
          <cell r="A23">
            <v>20709</v>
          </cell>
        </row>
        <row r="24">
          <cell r="A24">
            <v>2070901</v>
          </cell>
        </row>
        <row r="25">
          <cell r="A25">
            <v>2070902</v>
          </cell>
        </row>
        <row r="26">
          <cell r="A26">
            <v>2070903</v>
          </cell>
        </row>
        <row r="27">
          <cell r="A27">
            <v>2070904</v>
          </cell>
        </row>
        <row r="28">
          <cell r="A28">
            <v>2070999</v>
          </cell>
        </row>
        <row r="29">
          <cell r="A29" t="str">
            <v>20710</v>
          </cell>
        </row>
        <row r="30">
          <cell r="A30" t="str">
            <v>2071001</v>
          </cell>
        </row>
        <row r="31">
          <cell r="A31" t="str">
            <v>2071099</v>
          </cell>
        </row>
        <row r="32">
          <cell r="A32">
            <v>208</v>
          </cell>
        </row>
        <row r="33">
          <cell r="A33">
            <v>20822</v>
          </cell>
        </row>
        <row r="34">
          <cell r="A34">
            <v>2082201</v>
          </cell>
        </row>
        <row r="35">
          <cell r="A35">
            <v>2082202</v>
          </cell>
        </row>
        <row r="36">
          <cell r="A36">
            <v>2082299</v>
          </cell>
        </row>
        <row r="37">
          <cell r="A37">
            <v>20823</v>
          </cell>
        </row>
        <row r="38">
          <cell r="A38">
            <v>2082301</v>
          </cell>
        </row>
        <row r="39">
          <cell r="A39">
            <v>2082302</v>
          </cell>
        </row>
        <row r="40">
          <cell r="A40">
            <v>2082399</v>
          </cell>
        </row>
        <row r="41">
          <cell r="A41" t="str">
            <v>20829</v>
          </cell>
        </row>
        <row r="42">
          <cell r="A42" t="str">
            <v>2082901</v>
          </cell>
        </row>
        <row r="43">
          <cell r="A43" t="str">
            <v>2082999</v>
          </cell>
        </row>
        <row r="44">
          <cell r="A44">
            <v>211</v>
          </cell>
        </row>
        <row r="45">
          <cell r="A45">
            <v>21160</v>
          </cell>
        </row>
        <row r="46">
          <cell r="A46">
            <v>2116001</v>
          </cell>
        </row>
        <row r="47">
          <cell r="A47">
            <v>2116002</v>
          </cell>
        </row>
        <row r="48">
          <cell r="A48">
            <v>2116003</v>
          </cell>
        </row>
        <row r="49">
          <cell r="A49">
            <v>2116099</v>
          </cell>
        </row>
        <row r="50">
          <cell r="A50">
            <v>21161</v>
          </cell>
        </row>
        <row r="51">
          <cell r="A51">
            <v>2116101</v>
          </cell>
        </row>
        <row r="52">
          <cell r="A52">
            <v>2116102</v>
          </cell>
        </row>
        <row r="53">
          <cell r="A53">
            <v>2116103</v>
          </cell>
        </row>
        <row r="54">
          <cell r="A54">
            <v>2116104</v>
          </cell>
        </row>
        <row r="55">
          <cell r="A55">
            <v>212</v>
          </cell>
          <cell r="B55">
            <v>156435146.71</v>
          </cell>
        </row>
        <row r="56">
          <cell r="A56">
            <v>21208</v>
          </cell>
          <cell r="B56">
            <v>57307749.35</v>
          </cell>
        </row>
        <row r="57">
          <cell r="A57">
            <v>2120801</v>
          </cell>
        </row>
        <row r="58">
          <cell r="A58">
            <v>2120802</v>
          </cell>
        </row>
        <row r="59">
          <cell r="A59">
            <v>2120803</v>
          </cell>
        </row>
        <row r="60">
          <cell r="A60">
            <v>2120804</v>
          </cell>
        </row>
        <row r="61">
          <cell r="A61">
            <v>2120805</v>
          </cell>
          <cell r="B61">
            <v>55947986.96</v>
          </cell>
        </row>
        <row r="62">
          <cell r="A62">
            <v>2120806</v>
          </cell>
        </row>
        <row r="63">
          <cell r="A63">
            <v>2120807</v>
          </cell>
        </row>
        <row r="64">
          <cell r="A64">
            <v>2120809</v>
          </cell>
        </row>
        <row r="65">
          <cell r="A65">
            <v>2120810</v>
          </cell>
        </row>
        <row r="66">
          <cell r="A66">
            <v>2120811</v>
          </cell>
        </row>
        <row r="67">
          <cell r="A67">
            <v>2120813</v>
          </cell>
        </row>
        <row r="68">
          <cell r="A68" t="str">
            <v>2120814</v>
          </cell>
        </row>
        <row r="69">
          <cell r="A69" t="str">
            <v>2120815</v>
          </cell>
        </row>
        <row r="70">
          <cell r="A70" t="str">
            <v>2120816</v>
          </cell>
        </row>
        <row r="71">
          <cell r="A71">
            <v>2120899</v>
          </cell>
          <cell r="B71">
            <v>1359762.39</v>
          </cell>
        </row>
        <row r="72">
          <cell r="A72">
            <v>21210</v>
          </cell>
        </row>
        <row r="73">
          <cell r="A73">
            <v>2121001</v>
          </cell>
        </row>
        <row r="74">
          <cell r="A74">
            <v>2121002</v>
          </cell>
        </row>
        <row r="75">
          <cell r="A75">
            <v>2121099</v>
          </cell>
        </row>
        <row r="76">
          <cell r="A76">
            <v>21211</v>
          </cell>
        </row>
        <row r="77">
          <cell r="A77">
            <v>21213</v>
          </cell>
          <cell r="B77">
            <v>830000</v>
          </cell>
        </row>
        <row r="78">
          <cell r="A78">
            <v>2121301</v>
          </cell>
        </row>
        <row r="79">
          <cell r="A79">
            <v>2121302</v>
          </cell>
          <cell r="B79">
            <v>830000</v>
          </cell>
        </row>
        <row r="80">
          <cell r="A80">
            <v>2121303</v>
          </cell>
        </row>
        <row r="81">
          <cell r="A81">
            <v>2121304</v>
          </cell>
        </row>
        <row r="82">
          <cell r="A82">
            <v>2121399</v>
          </cell>
        </row>
        <row r="83">
          <cell r="A83">
            <v>21214</v>
          </cell>
        </row>
        <row r="84">
          <cell r="A84">
            <v>2121401</v>
          </cell>
        </row>
        <row r="85">
          <cell r="A85">
            <v>2121402</v>
          </cell>
        </row>
        <row r="86">
          <cell r="A86">
            <v>2121499</v>
          </cell>
        </row>
        <row r="87">
          <cell r="A87" t="str">
            <v>21215</v>
          </cell>
        </row>
        <row r="88">
          <cell r="A88" t="str">
            <v>2121501</v>
          </cell>
        </row>
        <row r="89">
          <cell r="A89" t="str">
            <v>2121502</v>
          </cell>
        </row>
        <row r="90">
          <cell r="A90" t="str">
            <v>2121599</v>
          </cell>
        </row>
        <row r="91">
          <cell r="A91" t="str">
            <v>21216</v>
          </cell>
        </row>
        <row r="92">
          <cell r="A92" t="str">
            <v>2121601</v>
          </cell>
        </row>
        <row r="93">
          <cell r="A93" t="str">
            <v>2121602</v>
          </cell>
        </row>
        <row r="94">
          <cell r="A94" t="str">
            <v>2121699</v>
          </cell>
        </row>
        <row r="95">
          <cell r="A95" t="str">
            <v>21217</v>
          </cell>
        </row>
        <row r="96">
          <cell r="A96" t="str">
            <v>2121701</v>
          </cell>
        </row>
        <row r="97">
          <cell r="A97" t="str">
            <v>2121702</v>
          </cell>
        </row>
        <row r="98">
          <cell r="A98" t="str">
            <v>2121703</v>
          </cell>
        </row>
        <row r="99">
          <cell r="A99" t="str">
            <v>2121704</v>
          </cell>
        </row>
        <row r="100">
          <cell r="A100" t="str">
            <v>2121799</v>
          </cell>
        </row>
        <row r="101">
          <cell r="A101" t="str">
            <v>21218</v>
          </cell>
        </row>
        <row r="102">
          <cell r="A102" t="str">
            <v>2121801</v>
          </cell>
        </row>
        <row r="103">
          <cell r="A103" t="str">
            <v>2121899</v>
          </cell>
        </row>
        <row r="104">
          <cell r="A104">
            <v>21219</v>
          </cell>
          <cell r="B104">
            <v>1207397.36</v>
          </cell>
        </row>
        <row r="105">
          <cell r="A105">
            <v>2121901</v>
          </cell>
        </row>
        <row r="106">
          <cell r="A106">
            <v>2121902</v>
          </cell>
        </row>
        <row r="107">
          <cell r="A107">
            <v>2121903</v>
          </cell>
          <cell r="B107">
            <v>45.18</v>
          </cell>
        </row>
        <row r="108">
          <cell r="A108">
            <v>2121904</v>
          </cell>
        </row>
        <row r="109">
          <cell r="A109">
            <v>2121905</v>
          </cell>
        </row>
        <row r="110">
          <cell r="A110">
            <v>2121906</v>
          </cell>
        </row>
        <row r="111">
          <cell r="A111">
            <v>2121907</v>
          </cell>
        </row>
        <row r="112">
          <cell r="A112">
            <v>2121999</v>
          </cell>
          <cell r="B112">
            <v>1207352.18</v>
          </cell>
        </row>
        <row r="113">
          <cell r="A113">
            <v>21298</v>
          </cell>
          <cell r="B113">
            <v>97090000</v>
          </cell>
        </row>
        <row r="114">
          <cell r="A114">
            <v>2129801</v>
          </cell>
          <cell r="B114">
            <v>97090000</v>
          </cell>
        </row>
        <row r="115">
          <cell r="A115">
            <v>2129899</v>
          </cell>
        </row>
        <row r="116">
          <cell r="A116">
            <v>213</v>
          </cell>
          <cell r="B116">
            <v>3037600</v>
          </cell>
        </row>
        <row r="117">
          <cell r="A117">
            <v>21366</v>
          </cell>
        </row>
        <row r="118">
          <cell r="A118">
            <v>2136601</v>
          </cell>
        </row>
        <row r="119">
          <cell r="A119">
            <v>2136602</v>
          </cell>
        </row>
        <row r="120">
          <cell r="A120">
            <v>2136603</v>
          </cell>
        </row>
        <row r="121">
          <cell r="A121">
            <v>2136699</v>
          </cell>
        </row>
        <row r="122">
          <cell r="A122">
            <v>21367</v>
          </cell>
        </row>
        <row r="123">
          <cell r="A123">
            <v>2136701</v>
          </cell>
        </row>
        <row r="124">
          <cell r="A124">
            <v>2136702</v>
          </cell>
        </row>
        <row r="125">
          <cell r="A125">
            <v>2136703</v>
          </cell>
        </row>
        <row r="126">
          <cell r="A126">
            <v>2136799</v>
          </cell>
        </row>
        <row r="127">
          <cell r="A127">
            <v>21369</v>
          </cell>
        </row>
        <row r="128">
          <cell r="A128">
            <v>2136901</v>
          </cell>
        </row>
        <row r="129">
          <cell r="A129">
            <v>2136902</v>
          </cell>
        </row>
        <row r="130">
          <cell r="A130">
            <v>2136903</v>
          </cell>
        </row>
        <row r="131">
          <cell r="A131">
            <v>2136999</v>
          </cell>
        </row>
        <row r="132">
          <cell r="A132" t="str">
            <v>21370</v>
          </cell>
        </row>
        <row r="133">
          <cell r="A133" t="str">
            <v>2137001</v>
          </cell>
        </row>
        <row r="134">
          <cell r="A134" t="str">
            <v>2137099</v>
          </cell>
        </row>
        <row r="135">
          <cell r="A135" t="str">
            <v>21371</v>
          </cell>
        </row>
        <row r="136">
          <cell r="A136" t="str">
            <v>2137101</v>
          </cell>
        </row>
        <row r="137">
          <cell r="A137" t="str">
            <v>2137102</v>
          </cell>
        </row>
        <row r="138">
          <cell r="A138" t="str">
            <v>2137103</v>
          </cell>
        </row>
        <row r="139">
          <cell r="A139" t="str">
            <v>2137199</v>
          </cell>
        </row>
        <row r="140">
          <cell r="A140" t="str">
            <v>21372</v>
          </cell>
          <cell r="B140">
            <v>3037600</v>
          </cell>
        </row>
        <row r="141">
          <cell r="A141" t="str">
            <v>2137201</v>
          </cell>
          <cell r="B141">
            <v>342600</v>
          </cell>
        </row>
        <row r="142">
          <cell r="A142" t="str">
            <v>2137202</v>
          </cell>
          <cell r="B142">
            <v>2695000</v>
          </cell>
        </row>
        <row r="143">
          <cell r="A143">
            <v>214</v>
          </cell>
        </row>
        <row r="144">
          <cell r="A144">
            <v>21460</v>
          </cell>
        </row>
        <row r="145">
          <cell r="A145">
            <v>2146001</v>
          </cell>
        </row>
        <row r="146">
          <cell r="A146">
            <v>2146002</v>
          </cell>
        </row>
        <row r="147">
          <cell r="A147">
            <v>2146003</v>
          </cell>
        </row>
        <row r="148">
          <cell r="A148">
            <v>2146099</v>
          </cell>
        </row>
        <row r="149">
          <cell r="A149">
            <v>21462</v>
          </cell>
        </row>
        <row r="150">
          <cell r="A150">
            <v>2146201</v>
          </cell>
        </row>
        <row r="151">
          <cell r="A151">
            <v>2146202</v>
          </cell>
        </row>
        <row r="152">
          <cell r="A152">
            <v>2146203</v>
          </cell>
        </row>
        <row r="153">
          <cell r="A153">
            <v>2146299</v>
          </cell>
        </row>
        <row r="154">
          <cell r="A154">
            <v>21464</v>
          </cell>
        </row>
        <row r="155">
          <cell r="A155">
            <v>2146401</v>
          </cell>
        </row>
        <row r="156">
          <cell r="A156">
            <v>2146402</v>
          </cell>
        </row>
        <row r="157">
          <cell r="A157">
            <v>2146403</v>
          </cell>
        </row>
        <row r="158">
          <cell r="A158">
            <v>2146404</v>
          </cell>
        </row>
        <row r="159">
          <cell r="A159">
            <v>2146405</v>
          </cell>
        </row>
        <row r="160">
          <cell r="A160">
            <v>2146406</v>
          </cell>
        </row>
        <row r="161">
          <cell r="A161">
            <v>2146407</v>
          </cell>
        </row>
        <row r="162">
          <cell r="A162">
            <v>2146499</v>
          </cell>
        </row>
        <row r="163">
          <cell r="A163">
            <v>21468</v>
          </cell>
        </row>
        <row r="164">
          <cell r="A164">
            <v>2146801</v>
          </cell>
        </row>
        <row r="165">
          <cell r="A165">
            <v>2146802</v>
          </cell>
        </row>
        <row r="166">
          <cell r="A166">
            <v>2146803</v>
          </cell>
        </row>
        <row r="167">
          <cell r="A167">
            <v>2146804</v>
          </cell>
        </row>
        <row r="168">
          <cell r="A168">
            <v>2146805</v>
          </cell>
        </row>
        <row r="169">
          <cell r="A169">
            <v>2146899</v>
          </cell>
        </row>
        <row r="170">
          <cell r="A170">
            <v>21469</v>
          </cell>
        </row>
        <row r="171">
          <cell r="A171">
            <v>2146901</v>
          </cell>
        </row>
        <row r="172">
          <cell r="A172">
            <v>2146902</v>
          </cell>
        </row>
        <row r="173">
          <cell r="A173">
            <v>2146903</v>
          </cell>
        </row>
        <row r="174">
          <cell r="A174">
            <v>2146904</v>
          </cell>
        </row>
        <row r="175">
          <cell r="A175">
            <v>2146906</v>
          </cell>
        </row>
        <row r="176">
          <cell r="A176">
            <v>2146907</v>
          </cell>
        </row>
        <row r="177">
          <cell r="A177">
            <v>2146908</v>
          </cell>
        </row>
        <row r="178">
          <cell r="A178">
            <v>2146909</v>
          </cell>
        </row>
        <row r="179">
          <cell r="A179">
            <v>2146999</v>
          </cell>
        </row>
        <row r="180">
          <cell r="A180" t="str">
            <v>2146999</v>
          </cell>
        </row>
        <row r="181">
          <cell r="A181" t="str">
            <v>21470</v>
          </cell>
        </row>
        <row r="182">
          <cell r="A182" t="str">
            <v>2147001</v>
          </cell>
        </row>
        <row r="183">
          <cell r="A183" t="str">
            <v>2147099</v>
          </cell>
        </row>
        <row r="184">
          <cell r="A184" t="str">
            <v>21471</v>
          </cell>
        </row>
        <row r="185">
          <cell r="A185" t="str">
            <v>2147101</v>
          </cell>
        </row>
        <row r="186">
          <cell r="A186" t="str">
            <v>2147199</v>
          </cell>
        </row>
        <row r="187">
          <cell r="A187" t="str">
            <v>21472</v>
          </cell>
        </row>
        <row r="188">
          <cell r="A188">
            <v>215</v>
          </cell>
          <cell r="B188">
            <v>100000</v>
          </cell>
        </row>
        <row r="189">
          <cell r="A189">
            <v>21562</v>
          </cell>
        </row>
        <row r="190">
          <cell r="A190">
            <v>2156201</v>
          </cell>
        </row>
        <row r="191">
          <cell r="A191">
            <v>2156202</v>
          </cell>
        </row>
        <row r="192">
          <cell r="A192">
            <v>2156299</v>
          </cell>
        </row>
        <row r="193">
          <cell r="A193">
            <v>21598</v>
          </cell>
          <cell r="B193">
            <v>100000</v>
          </cell>
        </row>
        <row r="194">
          <cell r="A194">
            <v>2159801</v>
          </cell>
        </row>
        <row r="195">
          <cell r="A195">
            <v>2159802</v>
          </cell>
          <cell r="B195">
            <v>100000</v>
          </cell>
        </row>
        <row r="196">
          <cell r="A196">
            <v>2159803</v>
          </cell>
        </row>
        <row r="197">
          <cell r="A197">
            <v>2159899</v>
          </cell>
        </row>
        <row r="198">
          <cell r="A198">
            <v>217</v>
          </cell>
        </row>
        <row r="199">
          <cell r="A199">
            <v>21704</v>
          </cell>
        </row>
        <row r="200">
          <cell r="A200">
            <v>2170402</v>
          </cell>
        </row>
        <row r="201">
          <cell r="A201">
            <v>2170403</v>
          </cell>
        </row>
        <row r="202">
          <cell r="A202">
            <v>229</v>
          </cell>
          <cell r="B202">
            <v>27598176.78</v>
          </cell>
        </row>
        <row r="203">
          <cell r="A203">
            <v>22904</v>
          </cell>
          <cell r="B203">
            <v>27000000</v>
          </cell>
        </row>
        <row r="204">
          <cell r="A204" t="str">
            <v>2290401</v>
          </cell>
        </row>
        <row r="205">
          <cell r="A205" t="str">
            <v>2290402</v>
          </cell>
          <cell r="B205">
            <v>27000000</v>
          </cell>
        </row>
        <row r="206">
          <cell r="A206" t="str">
            <v>2290403</v>
          </cell>
        </row>
        <row r="207">
          <cell r="A207">
            <v>22908</v>
          </cell>
        </row>
        <row r="208">
          <cell r="A208">
            <v>2290802</v>
          </cell>
        </row>
        <row r="209">
          <cell r="A209">
            <v>2290803</v>
          </cell>
        </row>
        <row r="210">
          <cell r="A210">
            <v>2290804</v>
          </cell>
        </row>
        <row r="211">
          <cell r="A211">
            <v>2290805</v>
          </cell>
        </row>
        <row r="212">
          <cell r="A212">
            <v>2290806</v>
          </cell>
        </row>
        <row r="213">
          <cell r="A213">
            <v>2290807</v>
          </cell>
        </row>
        <row r="214">
          <cell r="A214">
            <v>2290808</v>
          </cell>
        </row>
        <row r="215">
          <cell r="A215">
            <v>2290899</v>
          </cell>
        </row>
        <row r="216">
          <cell r="A216" t="str">
            <v>22909</v>
          </cell>
        </row>
        <row r="217">
          <cell r="A217">
            <v>22960</v>
          </cell>
          <cell r="B217">
            <v>598176.78</v>
          </cell>
        </row>
        <row r="218">
          <cell r="A218">
            <v>2296001</v>
          </cell>
        </row>
        <row r="219">
          <cell r="A219">
            <v>2296002</v>
          </cell>
          <cell r="B219">
            <v>560856.48</v>
          </cell>
        </row>
        <row r="220">
          <cell r="A220">
            <v>2296003</v>
          </cell>
          <cell r="B220">
            <v>30200</v>
          </cell>
        </row>
        <row r="221">
          <cell r="A221">
            <v>2296004</v>
          </cell>
        </row>
        <row r="222">
          <cell r="A222">
            <v>2296005</v>
          </cell>
        </row>
        <row r="223">
          <cell r="A223">
            <v>2296006</v>
          </cell>
          <cell r="B223">
            <v>7120.3</v>
          </cell>
        </row>
        <row r="224">
          <cell r="A224">
            <v>2296010</v>
          </cell>
        </row>
        <row r="225">
          <cell r="A225">
            <v>2296011</v>
          </cell>
        </row>
        <row r="226">
          <cell r="A226">
            <v>2296012</v>
          </cell>
        </row>
        <row r="227">
          <cell r="A227">
            <v>2296013</v>
          </cell>
        </row>
        <row r="228">
          <cell r="A228">
            <v>2296099</v>
          </cell>
        </row>
        <row r="229">
          <cell r="A229">
            <v>232</v>
          </cell>
          <cell r="B229">
            <v>7717923</v>
          </cell>
        </row>
        <row r="230">
          <cell r="A230">
            <v>23204</v>
          </cell>
          <cell r="B230">
            <v>7717923</v>
          </cell>
        </row>
        <row r="231">
          <cell r="A231">
            <v>2320401</v>
          </cell>
        </row>
        <row r="232">
          <cell r="A232">
            <v>2320405</v>
          </cell>
        </row>
        <row r="233">
          <cell r="A233">
            <v>2320411</v>
          </cell>
        </row>
        <row r="234">
          <cell r="A234">
            <v>2320413</v>
          </cell>
        </row>
        <row r="235">
          <cell r="A235">
            <v>2320414</v>
          </cell>
        </row>
        <row r="236">
          <cell r="A236">
            <v>2320416</v>
          </cell>
        </row>
        <row r="237">
          <cell r="A237">
            <v>2320417</v>
          </cell>
        </row>
        <row r="238">
          <cell r="A238">
            <v>2320418</v>
          </cell>
        </row>
        <row r="239">
          <cell r="A239">
            <v>2320419</v>
          </cell>
        </row>
        <row r="240">
          <cell r="A240">
            <v>2320420</v>
          </cell>
        </row>
        <row r="241">
          <cell r="A241" t="str">
            <v>2320431</v>
          </cell>
        </row>
        <row r="242">
          <cell r="A242" t="str">
            <v>2320432</v>
          </cell>
        </row>
        <row r="243">
          <cell r="A243" t="str">
            <v>2320433</v>
          </cell>
        </row>
        <row r="244">
          <cell r="A244">
            <v>2320498</v>
          </cell>
        </row>
        <row r="245">
          <cell r="A245">
            <v>2320499</v>
          </cell>
          <cell r="B245">
            <v>7717923</v>
          </cell>
        </row>
        <row r="246">
          <cell r="A246">
            <v>233</v>
          </cell>
        </row>
        <row r="247">
          <cell r="A247">
            <v>23304</v>
          </cell>
        </row>
        <row r="248">
          <cell r="A248">
            <v>2330401</v>
          </cell>
        </row>
        <row r="249">
          <cell r="A249">
            <v>2330405</v>
          </cell>
        </row>
        <row r="250">
          <cell r="A250">
            <v>2330411</v>
          </cell>
        </row>
        <row r="251">
          <cell r="A251">
            <v>2330413</v>
          </cell>
        </row>
        <row r="252">
          <cell r="A252">
            <v>2330414</v>
          </cell>
        </row>
        <row r="253">
          <cell r="A253">
            <v>2330416</v>
          </cell>
        </row>
        <row r="254">
          <cell r="A254">
            <v>2330417</v>
          </cell>
        </row>
        <row r="255">
          <cell r="A255">
            <v>2330418</v>
          </cell>
        </row>
        <row r="256">
          <cell r="A256">
            <v>2330419</v>
          </cell>
        </row>
        <row r="257">
          <cell r="A257">
            <v>2330420</v>
          </cell>
        </row>
        <row r="258">
          <cell r="A258" t="str">
            <v>2330431</v>
          </cell>
        </row>
        <row r="259">
          <cell r="A259" t="str">
            <v>2330432</v>
          </cell>
        </row>
        <row r="260">
          <cell r="A260" t="str">
            <v>2330433</v>
          </cell>
        </row>
        <row r="261">
          <cell r="A261">
            <v>2330498</v>
          </cell>
        </row>
        <row r="262">
          <cell r="A262">
            <v>2330499</v>
          </cell>
        </row>
        <row r="263">
          <cell r="A263">
            <v>234</v>
          </cell>
        </row>
        <row r="264">
          <cell r="A264">
            <v>23401</v>
          </cell>
        </row>
        <row r="265">
          <cell r="A265">
            <v>2340101</v>
          </cell>
        </row>
        <row r="266">
          <cell r="A266">
            <v>2340102</v>
          </cell>
        </row>
        <row r="267">
          <cell r="A267">
            <v>2340103</v>
          </cell>
        </row>
        <row r="268">
          <cell r="A268">
            <v>2340104</v>
          </cell>
        </row>
        <row r="269">
          <cell r="A269">
            <v>2340105</v>
          </cell>
        </row>
        <row r="270">
          <cell r="A270">
            <v>2340106</v>
          </cell>
        </row>
        <row r="271">
          <cell r="A271">
            <v>2340107</v>
          </cell>
        </row>
        <row r="272">
          <cell r="A272">
            <v>2340108</v>
          </cell>
        </row>
        <row r="273">
          <cell r="A273">
            <v>2340109</v>
          </cell>
        </row>
        <row r="274">
          <cell r="A274">
            <v>2340110</v>
          </cell>
        </row>
        <row r="275">
          <cell r="A275">
            <v>2340111</v>
          </cell>
        </row>
        <row r="276">
          <cell r="A276">
            <v>2340199</v>
          </cell>
        </row>
        <row r="277">
          <cell r="A277">
            <v>23402</v>
          </cell>
        </row>
        <row r="278">
          <cell r="A278">
            <v>2340201</v>
          </cell>
        </row>
        <row r="279">
          <cell r="A279">
            <v>2340202</v>
          </cell>
        </row>
        <row r="280">
          <cell r="A280">
            <v>2340203</v>
          </cell>
        </row>
        <row r="281">
          <cell r="A281">
            <v>2340204</v>
          </cell>
        </row>
        <row r="282">
          <cell r="A282">
            <v>2340205</v>
          </cell>
        </row>
        <row r="283">
          <cell r="A283">
            <v>2340299</v>
          </cell>
        </row>
        <row r="284">
          <cell r="A284">
            <v>23008</v>
          </cell>
          <cell r="B284">
            <v>82944934.39</v>
          </cell>
        </row>
        <row r="285">
          <cell r="A285">
            <v>2300802</v>
          </cell>
          <cell r="B285">
            <v>82944934.39</v>
          </cell>
        </row>
        <row r="286">
          <cell r="A286">
            <v>23011</v>
          </cell>
        </row>
        <row r="287">
          <cell r="A287">
            <v>2301105</v>
          </cell>
        </row>
        <row r="288">
          <cell r="A288">
            <v>2301109</v>
          </cell>
        </row>
        <row r="289">
          <cell r="A289">
            <v>2301115</v>
          </cell>
        </row>
        <row r="290">
          <cell r="A290">
            <v>2301117</v>
          </cell>
        </row>
        <row r="291">
          <cell r="A291">
            <v>2301118</v>
          </cell>
        </row>
        <row r="292">
          <cell r="A292">
            <v>2301120</v>
          </cell>
        </row>
        <row r="293">
          <cell r="A293">
            <v>2301121</v>
          </cell>
        </row>
        <row r="294">
          <cell r="A294">
            <v>2301122</v>
          </cell>
        </row>
        <row r="295">
          <cell r="A295">
            <v>2301123</v>
          </cell>
        </row>
        <row r="296">
          <cell r="A296">
            <v>2301124</v>
          </cell>
        </row>
        <row r="297">
          <cell r="A297">
            <v>2301199</v>
          </cell>
        </row>
        <row r="298">
          <cell r="A298">
            <v>231</v>
          </cell>
        </row>
        <row r="299">
          <cell r="A299">
            <v>23104</v>
          </cell>
        </row>
        <row r="300">
          <cell r="A300">
            <v>2310401</v>
          </cell>
        </row>
        <row r="301">
          <cell r="A301">
            <v>2310405</v>
          </cell>
        </row>
        <row r="302">
          <cell r="A302">
            <v>2310411</v>
          </cell>
        </row>
        <row r="303">
          <cell r="A303">
            <v>2310413</v>
          </cell>
        </row>
        <row r="304">
          <cell r="A304">
            <v>2310414</v>
          </cell>
        </row>
        <row r="305">
          <cell r="A305">
            <v>2310416</v>
          </cell>
        </row>
        <row r="306">
          <cell r="A306">
            <v>2310417</v>
          </cell>
        </row>
        <row r="307">
          <cell r="A307">
            <v>2310418</v>
          </cell>
        </row>
        <row r="308">
          <cell r="A308">
            <v>2310419</v>
          </cell>
        </row>
        <row r="309">
          <cell r="A309">
            <v>2310420</v>
          </cell>
        </row>
        <row r="310">
          <cell r="A310">
            <v>2310499</v>
          </cell>
        </row>
        <row r="311">
          <cell r="A311">
            <v>23006</v>
          </cell>
          <cell r="B311">
            <v>21418000</v>
          </cell>
        </row>
        <row r="312">
          <cell r="A312">
            <v>2300603</v>
          </cell>
        </row>
        <row r="313">
          <cell r="A313">
            <v>2300605</v>
          </cell>
          <cell r="B313">
            <v>21418000</v>
          </cell>
        </row>
        <row r="314">
          <cell r="A314">
            <v>2300606</v>
          </cell>
        </row>
        <row r="315">
          <cell r="A315">
            <v>23009</v>
          </cell>
        </row>
        <row r="316">
          <cell r="A316">
            <v>2300902</v>
          </cell>
        </row>
        <row r="317">
          <cell r="A317" t="str">
            <v>支出总计</v>
          </cell>
          <cell r="B317">
            <v>299366780.88</v>
          </cell>
        </row>
      </sheetData>
      <sheetData sheetId="2">
        <row r="1">
          <cell r="A1" t="str">
            <v>附件4</v>
          </cell>
        </row>
        <row r="2">
          <cell r="A2" t="str">
            <v>2025年政府性基金支出调整方案表</v>
          </cell>
        </row>
        <row r="3">
          <cell r="B3" t="str">
            <v>单位：元</v>
          </cell>
        </row>
        <row r="4">
          <cell r="B4" t="str">
            <v>预算调整</v>
          </cell>
        </row>
        <row r="5">
          <cell r="B5">
            <v>459450684.79</v>
          </cell>
        </row>
        <row r="6">
          <cell r="A6">
            <v>206</v>
          </cell>
        </row>
        <row r="7">
          <cell r="A7">
            <v>20610</v>
          </cell>
        </row>
        <row r="8">
          <cell r="A8">
            <v>2061001</v>
          </cell>
        </row>
        <row r="9">
          <cell r="A9">
            <v>2061002</v>
          </cell>
        </row>
        <row r="10">
          <cell r="A10">
            <v>2061003</v>
          </cell>
        </row>
        <row r="11">
          <cell r="A11">
            <v>2061004</v>
          </cell>
        </row>
        <row r="12">
          <cell r="A12">
            <v>2061005</v>
          </cell>
        </row>
        <row r="13">
          <cell r="A13">
            <v>2061099</v>
          </cell>
        </row>
        <row r="14">
          <cell r="A14">
            <v>207</v>
          </cell>
          <cell r="B14">
            <v>235000</v>
          </cell>
        </row>
        <row r="15">
          <cell r="A15">
            <v>20707</v>
          </cell>
          <cell r="B15">
            <v>235000</v>
          </cell>
        </row>
        <row r="16">
          <cell r="A16">
            <v>2070701</v>
          </cell>
        </row>
        <row r="17">
          <cell r="A17">
            <v>2070702</v>
          </cell>
          <cell r="B17">
            <v>115000</v>
          </cell>
        </row>
        <row r="18">
          <cell r="A18">
            <v>2070703</v>
          </cell>
        </row>
        <row r="19">
          <cell r="A19">
            <v>2070704</v>
          </cell>
        </row>
        <row r="20">
          <cell r="A20">
            <v>2070799</v>
          </cell>
          <cell r="B20">
            <v>120000</v>
          </cell>
        </row>
        <row r="21">
          <cell r="A21">
            <v>20709</v>
          </cell>
        </row>
        <row r="22">
          <cell r="A22">
            <v>2070901</v>
          </cell>
        </row>
        <row r="23">
          <cell r="A23">
            <v>2070902</v>
          </cell>
        </row>
        <row r="24">
          <cell r="A24">
            <v>2070903</v>
          </cell>
        </row>
        <row r="25">
          <cell r="A25">
            <v>2070904</v>
          </cell>
        </row>
        <row r="26">
          <cell r="A26">
            <v>2070999</v>
          </cell>
        </row>
        <row r="27">
          <cell r="A27">
            <v>20710</v>
          </cell>
        </row>
        <row r="28">
          <cell r="A28">
            <v>2071001</v>
          </cell>
        </row>
        <row r="29">
          <cell r="A29">
            <v>2071099</v>
          </cell>
        </row>
        <row r="30">
          <cell r="A30">
            <v>210</v>
          </cell>
        </row>
        <row r="31">
          <cell r="A31">
            <v>21098</v>
          </cell>
        </row>
        <row r="32">
          <cell r="A32">
            <v>2109802</v>
          </cell>
        </row>
        <row r="33">
          <cell r="A33">
            <v>211</v>
          </cell>
        </row>
        <row r="34">
          <cell r="A34">
            <v>21160</v>
          </cell>
        </row>
        <row r="35">
          <cell r="A35">
            <v>2116001</v>
          </cell>
        </row>
        <row r="36">
          <cell r="A36">
            <v>2116002</v>
          </cell>
        </row>
        <row r="37">
          <cell r="A37">
            <v>2116003</v>
          </cell>
        </row>
        <row r="38">
          <cell r="A38">
            <v>2116099</v>
          </cell>
        </row>
        <row r="39">
          <cell r="A39">
            <v>21161</v>
          </cell>
        </row>
        <row r="40">
          <cell r="A40">
            <v>2116101</v>
          </cell>
        </row>
        <row r="41">
          <cell r="A41">
            <v>2116102</v>
          </cell>
        </row>
        <row r="42">
          <cell r="A42">
            <v>2116103</v>
          </cell>
        </row>
        <row r="43">
          <cell r="A43">
            <v>2116104</v>
          </cell>
        </row>
        <row r="44">
          <cell r="A44">
            <v>212</v>
          </cell>
          <cell r="B44">
            <v>356859510.95</v>
          </cell>
        </row>
        <row r="45">
          <cell r="A45">
            <v>21208</v>
          </cell>
          <cell r="B45">
            <v>62743841.59</v>
          </cell>
        </row>
        <row r="46">
          <cell r="A46">
            <v>2120801</v>
          </cell>
        </row>
        <row r="47">
          <cell r="A47">
            <v>2120802</v>
          </cell>
        </row>
        <row r="48">
          <cell r="A48">
            <v>2120803</v>
          </cell>
        </row>
        <row r="49">
          <cell r="A49">
            <v>2120804</v>
          </cell>
        </row>
        <row r="50">
          <cell r="A50">
            <v>2120805</v>
          </cell>
          <cell r="B50">
            <v>61283339.23</v>
          </cell>
        </row>
        <row r="51">
          <cell r="A51">
            <v>2120806</v>
          </cell>
        </row>
        <row r="52">
          <cell r="A52">
            <v>2120807</v>
          </cell>
        </row>
        <row r="53">
          <cell r="A53">
            <v>2120809</v>
          </cell>
        </row>
        <row r="54">
          <cell r="A54">
            <v>2120810</v>
          </cell>
        </row>
        <row r="55">
          <cell r="A55">
            <v>2120811</v>
          </cell>
        </row>
        <row r="56">
          <cell r="A56">
            <v>2120813</v>
          </cell>
        </row>
        <row r="57">
          <cell r="A57">
            <v>2120814</v>
          </cell>
        </row>
        <row r="58">
          <cell r="A58">
            <v>2120815</v>
          </cell>
        </row>
        <row r="59">
          <cell r="A59">
            <v>2120816</v>
          </cell>
        </row>
        <row r="60">
          <cell r="A60">
            <v>2120899</v>
          </cell>
          <cell r="B60">
            <v>1460502.36</v>
          </cell>
        </row>
        <row r="61">
          <cell r="A61">
            <v>21210</v>
          </cell>
        </row>
        <row r="62">
          <cell r="A62">
            <v>2121001</v>
          </cell>
        </row>
        <row r="63">
          <cell r="A63">
            <v>2121002</v>
          </cell>
        </row>
        <row r="64">
          <cell r="A64">
            <v>2121099</v>
          </cell>
        </row>
        <row r="65">
          <cell r="A65">
            <v>21211</v>
          </cell>
        </row>
        <row r="66">
          <cell r="A66">
            <v>21213</v>
          </cell>
          <cell r="B66">
            <v>830000</v>
          </cell>
        </row>
        <row r="67">
          <cell r="A67">
            <v>2121301</v>
          </cell>
        </row>
        <row r="68">
          <cell r="A68">
            <v>2121302</v>
          </cell>
          <cell r="B68">
            <v>830000</v>
          </cell>
        </row>
        <row r="69">
          <cell r="A69">
            <v>2121303</v>
          </cell>
        </row>
        <row r="70">
          <cell r="A70">
            <v>2121304</v>
          </cell>
        </row>
        <row r="71">
          <cell r="A71">
            <v>2121399</v>
          </cell>
        </row>
        <row r="72">
          <cell r="A72">
            <v>21214</v>
          </cell>
        </row>
        <row r="73">
          <cell r="A73">
            <v>2121401</v>
          </cell>
        </row>
        <row r="74">
          <cell r="A74">
            <v>2121402</v>
          </cell>
        </row>
        <row r="75">
          <cell r="A75">
            <v>2121499</v>
          </cell>
        </row>
        <row r="76">
          <cell r="A76">
            <v>21215</v>
          </cell>
        </row>
        <row r="77">
          <cell r="A77">
            <v>2121501</v>
          </cell>
        </row>
        <row r="78">
          <cell r="A78">
            <v>2121502</v>
          </cell>
        </row>
        <row r="79">
          <cell r="A79">
            <v>2121599</v>
          </cell>
        </row>
        <row r="80">
          <cell r="A80">
            <v>21216</v>
          </cell>
        </row>
        <row r="81">
          <cell r="A81">
            <v>2121601</v>
          </cell>
        </row>
        <row r="82">
          <cell r="A82">
            <v>2121602</v>
          </cell>
        </row>
        <row r="83">
          <cell r="A83">
            <v>2121699</v>
          </cell>
        </row>
        <row r="84">
          <cell r="A84">
            <v>21217</v>
          </cell>
        </row>
        <row r="85">
          <cell r="A85">
            <v>2121701</v>
          </cell>
        </row>
        <row r="86">
          <cell r="A86">
            <v>2121702</v>
          </cell>
        </row>
        <row r="87">
          <cell r="A87">
            <v>2121703</v>
          </cell>
        </row>
        <row r="88">
          <cell r="A88">
            <v>2121704</v>
          </cell>
        </row>
        <row r="89">
          <cell r="A89">
            <v>2121799</v>
          </cell>
        </row>
        <row r="90">
          <cell r="A90">
            <v>21218</v>
          </cell>
        </row>
        <row r="91">
          <cell r="A91">
            <v>2121801</v>
          </cell>
        </row>
        <row r="92">
          <cell r="A92">
            <v>2121899</v>
          </cell>
        </row>
        <row r="93">
          <cell r="A93">
            <v>21219</v>
          </cell>
          <cell r="B93">
            <v>62535669.36</v>
          </cell>
        </row>
        <row r="94">
          <cell r="A94">
            <v>2121901</v>
          </cell>
        </row>
        <row r="95">
          <cell r="A95">
            <v>2121902</v>
          </cell>
        </row>
        <row r="96">
          <cell r="A96">
            <v>2121903</v>
          </cell>
          <cell r="B96">
            <v>51328317.18</v>
          </cell>
        </row>
        <row r="97">
          <cell r="A97">
            <v>2121904</v>
          </cell>
        </row>
        <row r="98">
          <cell r="A98">
            <v>2121905</v>
          </cell>
        </row>
        <row r="99">
          <cell r="A99">
            <v>2121906</v>
          </cell>
        </row>
        <row r="100">
          <cell r="A100">
            <v>2121907</v>
          </cell>
        </row>
        <row r="101">
          <cell r="A101">
            <v>2121999</v>
          </cell>
          <cell r="B101">
            <v>11207352.18</v>
          </cell>
        </row>
        <row r="102">
          <cell r="A102">
            <v>21298</v>
          </cell>
          <cell r="B102">
            <v>230750000</v>
          </cell>
        </row>
        <row r="103">
          <cell r="A103">
            <v>2129801</v>
          </cell>
          <cell r="B103">
            <v>230750000</v>
          </cell>
        </row>
        <row r="104">
          <cell r="A104">
            <v>2129899</v>
          </cell>
        </row>
        <row r="105">
          <cell r="A105">
            <v>2121999</v>
          </cell>
        </row>
        <row r="106">
          <cell r="A106">
            <v>213</v>
          </cell>
          <cell r="B106">
            <v>5966000</v>
          </cell>
        </row>
        <row r="107">
          <cell r="A107">
            <v>21366</v>
          </cell>
        </row>
        <row r="108">
          <cell r="A108">
            <v>2136601</v>
          </cell>
        </row>
        <row r="109">
          <cell r="A109">
            <v>2136602</v>
          </cell>
        </row>
        <row r="110">
          <cell r="A110">
            <v>2136603</v>
          </cell>
        </row>
        <row r="111">
          <cell r="A111">
            <v>2136699</v>
          </cell>
        </row>
        <row r="112">
          <cell r="A112">
            <v>21367</v>
          </cell>
        </row>
        <row r="113">
          <cell r="A113">
            <v>2136701</v>
          </cell>
        </row>
        <row r="114">
          <cell r="A114">
            <v>2136702</v>
          </cell>
        </row>
        <row r="115">
          <cell r="A115">
            <v>2136703</v>
          </cell>
        </row>
        <row r="116">
          <cell r="A116">
            <v>2136799</v>
          </cell>
        </row>
        <row r="117">
          <cell r="A117">
            <v>21369</v>
          </cell>
        </row>
        <row r="118">
          <cell r="A118">
            <v>2136901</v>
          </cell>
        </row>
        <row r="119">
          <cell r="A119">
            <v>2136902</v>
          </cell>
        </row>
        <row r="120">
          <cell r="A120">
            <v>2136903</v>
          </cell>
        </row>
        <row r="121">
          <cell r="A121">
            <v>2136999</v>
          </cell>
        </row>
        <row r="122">
          <cell r="A122">
            <v>21370</v>
          </cell>
        </row>
        <row r="123">
          <cell r="A123">
            <v>2137001</v>
          </cell>
        </row>
        <row r="124">
          <cell r="A124">
            <v>2137099</v>
          </cell>
        </row>
        <row r="125">
          <cell r="A125">
            <v>21371</v>
          </cell>
        </row>
        <row r="126">
          <cell r="A126">
            <v>2137101</v>
          </cell>
        </row>
        <row r="127">
          <cell r="A127">
            <v>2137102</v>
          </cell>
        </row>
        <row r="128">
          <cell r="A128">
            <v>2137103</v>
          </cell>
        </row>
        <row r="129">
          <cell r="A129">
            <v>2137199</v>
          </cell>
        </row>
        <row r="130">
          <cell r="A130">
            <v>21372</v>
          </cell>
          <cell r="B130">
            <v>5966000</v>
          </cell>
        </row>
        <row r="131">
          <cell r="A131">
            <v>2137201</v>
          </cell>
          <cell r="B131">
            <v>2766000</v>
          </cell>
        </row>
        <row r="132">
          <cell r="A132">
            <v>2137202</v>
          </cell>
          <cell r="B132">
            <v>3200000</v>
          </cell>
        </row>
        <row r="133">
          <cell r="A133">
            <v>2137299</v>
          </cell>
        </row>
        <row r="134">
          <cell r="A134">
            <v>21373</v>
          </cell>
          <cell r="B134">
            <v>0</v>
          </cell>
        </row>
        <row r="135">
          <cell r="A135">
            <v>2137301</v>
          </cell>
        </row>
        <row r="136">
          <cell r="A136">
            <v>2137302</v>
          </cell>
        </row>
        <row r="137">
          <cell r="A137">
            <v>2137399</v>
          </cell>
        </row>
        <row r="138">
          <cell r="A138">
            <v>214</v>
          </cell>
          <cell r="B138">
            <v>61728</v>
          </cell>
        </row>
        <row r="139">
          <cell r="A139">
            <v>21460</v>
          </cell>
        </row>
        <row r="140">
          <cell r="A140">
            <v>2146001</v>
          </cell>
        </row>
        <row r="141">
          <cell r="A141">
            <v>2146002</v>
          </cell>
        </row>
        <row r="142">
          <cell r="A142">
            <v>2146003</v>
          </cell>
        </row>
        <row r="143">
          <cell r="A143">
            <v>2146099</v>
          </cell>
        </row>
        <row r="144">
          <cell r="A144">
            <v>21462</v>
          </cell>
        </row>
        <row r="145">
          <cell r="A145">
            <v>2146201</v>
          </cell>
        </row>
        <row r="146">
          <cell r="A146">
            <v>2146202</v>
          </cell>
        </row>
        <row r="147">
          <cell r="A147">
            <v>2146203</v>
          </cell>
        </row>
        <row r="148">
          <cell r="A148">
            <v>2146299</v>
          </cell>
        </row>
        <row r="149">
          <cell r="A149">
            <v>21464</v>
          </cell>
        </row>
        <row r="150">
          <cell r="A150">
            <v>2146401</v>
          </cell>
        </row>
        <row r="151">
          <cell r="A151">
            <v>2146402</v>
          </cell>
        </row>
        <row r="152">
          <cell r="A152">
            <v>2146403</v>
          </cell>
        </row>
        <row r="153">
          <cell r="A153">
            <v>2146404</v>
          </cell>
        </row>
        <row r="154">
          <cell r="A154">
            <v>2146405</v>
          </cell>
        </row>
        <row r="155">
          <cell r="A155">
            <v>2146406</v>
          </cell>
        </row>
        <row r="156">
          <cell r="A156">
            <v>2146407</v>
          </cell>
        </row>
        <row r="157">
          <cell r="A157">
            <v>2146499</v>
          </cell>
        </row>
        <row r="158">
          <cell r="A158">
            <v>21468</v>
          </cell>
        </row>
        <row r="159">
          <cell r="A159">
            <v>2146801</v>
          </cell>
        </row>
        <row r="160">
          <cell r="A160">
            <v>2146802</v>
          </cell>
        </row>
        <row r="161">
          <cell r="A161">
            <v>2146803</v>
          </cell>
        </row>
        <row r="162">
          <cell r="A162">
            <v>2146804</v>
          </cell>
        </row>
        <row r="163">
          <cell r="A163">
            <v>2146805</v>
          </cell>
        </row>
        <row r="164">
          <cell r="A164">
            <v>2146899</v>
          </cell>
        </row>
        <row r="165">
          <cell r="A165">
            <v>21469</v>
          </cell>
        </row>
        <row r="166">
          <cell r="A166">
            <v>2146901</v>
          </cell>
        </row>
        <row r="167">
          <cell r="A167">
            <v>2146902</v>
          </cell>
        </row>
        <row r="168">
          <cell r="A168">
            <v>2146903</v>
          </cell>
        </row>
        <row r="169">
          <cell r="A169">
            <v>2146904</v>
          </cell>
        </row>
        <row r="170">
          <cell r="A170">
            <v>2146906</v>
          </cell>
        </row>
        <row r="171">
          <cell r="A171">
            <v>2146907</v>
          </cell>
        </row>
        <row r="172">
          <cell r="A172">
            <v>2146908</v>
          </cell>
        </row>
        <row r="173">
          <cell r="A173">
            <v>2146999</v>
          </cell>
        </row>
        <row r="174">
          <cell r="A174">
            <v>21470</v>
          </cell>
        </row>
        <row r="175">
          <cell r="A175">
            <v>2147001</v>
          </cell>
        </row>
        <row r="176">
          <cell r="A176">
            <v>2147099</v>
          </cell>
        </row>
        <row r="177">
          <cell r="A177">
            <v>21471</v>
          </cell>
          <cell r="B177">
            <v>61728</v>
          </cell>
        </row>
        <row r="178">
          <cell r="A178">
            <v>2147101</v>
          </cell>
          <cell r="B178">
            <v>61728</v>
          </cell>
        </row>
        <row r="179">
          <cell r="A179">
            <v>2147199</v>
          </cell>
        </row>
        <row r="180">
          <cell r="A180">
            <v>21472</v>
          </cell>
        </row>
        <row r="181">
          <cell r="A181">
            <v>215</v>
          </cell>
          <cell r="B181">
            <v>3900000</v>
          </cell>
        </row>
        <row r="182">
          <cell r="A182">
            <v>21562</v>
          </cell>
        </row>
        <row r="183">
          <cell r="A183">
            <v>2156201</v>
          </cell>
        </row>
        <row r="184">
          <cell r="A184">
            <v>2156202</v>
          </cell>
        </row>
        <row r="185">
          <cell r="A185">
            <v>2156299</v>
          </cell>
        </row>
        <row r="186">
          <cell r="A186">
            <v>21598</v>
          </cell>
          <cell r="B186">
            <v>3900000</v>
          </cell>
        </row>
        <row r="187">
          <cell r="A187">
            <v>2159801</v>
          </cell>
        </row>
        <row r="188">
          <cell r="A188">
            <v>2159802</v>
          </cell>
          <cell r="B188">
            <v>3900000</v>
          </cell>
        </row>
        <row r="189">
          <cell r="A189">
            <v>2159803</v>
          </cell>
        </row>
        <row r="190">
          <cell r="A190">
            <v>2159899</v>
          </cell>
        </row>
        <row r="191">
          <cell r="A191">
            <v>217</v>
          </cell>
        </row>
        <row r="192">
          <cell r="A192">
            <v>21704</v>
          </cell>
        </row>
        <row r="193">
          <cell r="A193">
            <v>2170402</v>
          </cell>
        </row>
        <row r="194">
          <cell r="A194">
            <v>2170403</v>
          </cell>
        </row>
        <row r="195">
          <cell r="A195">
            <v>220</v>
          </cell>
          <cell r="B195">
            <v>500000</v>
          </cell>
        </row>
        <row r="196">
          <cell r="A196">
            <v>22006</v>
          </cell>
          <cell r="B196">
            <v>500000</v>
          </cell>
        </row>
        <row r="197">
          <cell r="A197">
            <v>2200601</v>
          </cell>
          <cell r="B197">
            <v>500000</v>
          </cell>
        </row>
        <row r="198">
          <cell r="A198">
            <v>2200602</v>
          </cell>
        </row>
        <row r="199">
          <cell r="A199">
            <v>221</v>
          </cell>
          <cell r="B199">
            <v>8400000</v>
          </cell>
        </row>
        <row r="200">
          <cell r="A200">
            <v>22198</v>
          </cell>
          <cell r="B200">
            <v>8400000</v>
          </cell>
        </row>
        <row r="201">
          <cell r="A201">
            <v>2219801</v>
          </cell>
        </row>
        <row r="202">
          <cell r="A202">
            <v>2219899</v>
          </cell>
          <cell r="B202">
            <v>8400000</v>
          </cell>
        </row>
        <row r="203">
          <cell r="A203">
            <v>229</v>
          </cell>
          <cell r="B203">
            <v>74314244.34</v>
          </cell>
        </row>
        <row r="204">
          <cell r="A204">
            <v>22904</v>
          </cell>
          <cell r="B204">
            <v>27000000</v>
          </cell>
        </row>
        <row r="205">
          <cell r="A205">
            <v>2290401</v>
          </cell>
        </row>
        <row r="206">
          <cell r="A206">
            <v>2290402</v>
          </cell>
          <cell r="B206">
            <v>27000000</v>
          </cell>
        </row>
        <row r="207">
          <cell r="A207">
            <v>2290403</v>
          </cell>
        </row>
        <row r="208">
          <cell r="A208">
            <v>22908</v>
          </cell>
        </row>
        <row r="209">
          <cell r="A209">
            <v>2290802</v>
          </cell>
        </row>
        <row r="210">
          <cell r="A210">
            <v>2290803</v>
          </cell>
        </row>
        <row r="211">
          <cell r="A211">
            <v>2290804</v>
          </cell>
        </row>
        <row r="212">
          <cell r="A212">
            <v>2290805</v>
          </cell>
        </row>
        <row r="213">
          <cell r="A213">
            <v>2290806</v>
          </cell>
        </row>
        <row r="214">
          <cell r="A214">
            <v>2290807</v>
          </cell>
        </row>
        <row r="215">
          <cell r="A215">
            <v>2290808</v>
          </cell>
        </row>
        <row r="216">
          <cell r="A216">
            <v>2290899</v>
          </cell>
        </row>
        <row r="217">
          <cell r="A217">
            <v>22909</v>
          </cell>
        </row>
        <row r="218">
          <cell r="A218">
            <v>22960</v>
          </cell>
          <cell r="B218">
            <v>3534244.34</v>
          </cell>
        </row>
        <row r="219">
          <cell r="A219">
            <v>2296001</v>
          </cell>
        </row>
        <row r="220">
          <cell r="A220">
            <v>2296002</v>
          </cell>
          <cell r="B220">
            <v>1967324.04</v>
          </cell>
        </row>
        <row r="221">
          <cell r="A221">
            <v>2296003</v>
          </cell>
          <cell r="B221">
            <v>58200</v>
          </cell>
        </row>
        <row r="222">
          <cell r="A222">
            <v>2296004</v>
          </cell>
        </row>
        <row r="223">
          <cell r="A223">
            <v>2296005</v>
          </cell>
        </row>
        <row r="224">
          <cell r="A224">
            <v>2296006</v>
          </cell>
          <cell r="B224">
            <v>1508720.3</v>
          </cell>
        </row>
        <row r="225">
          <cell r="A225">
            <v>2296010</v>
          </cell>
        </row>
        <row r="226">
          <cell r="A226">
            <v>2296011</v>
          </cell>
        </row>
        <row r="227">
          <cell r="A227">
            <v>2296012</v>
          </cell>
        </row>
        <row r="228">
          <cell r="A228">
            <v>2296013</v>
          </cell>
        </row>
        <row r="229">
          <cell r="A229">
            <v>2296099</v>
          </cell>
        </row>
        <row r="230">
          <cell r="A230">
            <v>22998</v>
          </cell>
          <cell r="B230">
            <v>43780000</v>
          </cell>
        </row>
        <row r="231">
          <cell r="A231">
            <v>2299899</v>
          </cell>
          <cell r="B231">
            <v>43780000</v>
          </cell>
        </row>
        <row r="232">
          <cell r="A232">
            <v>232</v>
          </cell>
          <cell r="B232">
            <v>9214201.5</v>
          </cell>
        </row>
        <row r="233">
          <cell r="A233">
            <v>23204</v>
          </cell>
          <cell r="B233">
            <v>9214201.5</v>
          </cell>
        </row>
        <row r="234">
          <cell r="A234">
            <v>2320401</v>
          </cell>
        </row>
        <row r="235">
          <cell r="A235">
            <v>2320405</v>
          </cell>
        </row>
        <row r="236">
          <cell r="A236">
            <v>2320411</v>
          </cell>
        </row>
        <row r="237">
          <cell r="A237">
            <v>2320413</v>
          </cell>
        </row>
        <row r="238">
          <cell r="A238">
            <v>2320414</v>
          </cell>
        </row>
        <row r="239">
          <cell r="A239">
            <v>2320416</v>
          </cell>
        </row>
        <row r="240">
          <cell r="A240">
            <v>2320417</v>
          </cell>
        </row>
        <row r="241">
          <cell r="A241">
            <v>2320418</v>
          </cell>
        </row>
        <row r="242">
          <cell r="A242">
            <v>2320419</v>
          </cell>
        </row>
        <row r="243">
          <cell r="A243">
            <v>2320420</v>
          </cell>
        </row>
        <row r="244">
          <cell r="A244">
            <v>2320498</v>
          </cell>
        </row>
        <row r="245">
          <cell r="A245">
            <v>2320499</v>
          </cell>
          <cell r="B245">
            <v>9214201.5</v>
          </cell>
        </row>
        <row r="246">
          <cell r="A246">
            <v>233</v>
          </cell>
        </row>
        <row r="247">
          <cell r="A247">
            <v>23304</v>
          </cell>
        </row>
        <row r="248">
          <cell r="A248">
            <v>2330401</v>
          </cell>
        </row>
        <row r="249">
          <cell r="A249">
            <v>2330405</v>
          </cell>
        </row>
        <row r="250">
          <cell r="A250">
            <v>2330411</v>
          </cell>
        </row>
        <row r="251">
          <cell r="A251">
            <v>2330413</v>
          </cell>
        </row>
        <row r="252">
          <cell r="A252">
            <v>2330414</v>
          </cell>
        </row>
        <row r="253">
          <cell r="A253">
            <v>2330416</v>
          </cell>
        </row>
        <row r="254">
          <cell r="A254">
            <v>2330417</v>
          </cell>
        </row>
        <row r="255">
          <cell r="A255">
            <v>2330418</v>
          </cell>
        </row>
        <row r="256">
          <cell r="A256">
            <v>2330419</v>
          </cell>
        </row>
        <row r="257">
          <cell r="A257">
            <v>2330420</v>
          </cell>
        </row>
        <row r="258">
          <cell r="A258">
            <v>2330498</v>
          </cell>
        </row>
        <row r="259">
          <cell r="A259">
            <v>2330499</v>
          </cell>
        </row>
        <row r="260">
          <cell r="A260">
            <v>234</v>
          </cell>
        </row>
        <row r="261">
          <cell r="A261">
            <v>23401</v>
          </cell>
        </row>
        <row r="262">
          <cell r="A262">
            <v>2340101</v>
          </cell>
        </row>
        <row r="263">
          <cell r="A263">
            <v>2340102</v>
          </cell>
        </row>
        <row r="264">
          <cell r="A264">
            <v>2340103</v>
          </cell>
        </row>
        <row r="265">
          <cell r="A265">
            <v>2340104</v>
          </cell>
        </row>
        <row r="266">
          <cell r="A266">
            <v>2340105</v>
          </cell>
        </row>
        <row r="267">
          <cell r="A267">
            <v>2340106</v>
          </cell>
        </row>
        <row r="268">
          <cell r="A268">
            <v>2340107</v>
          </cell>
        </row>
        <row r="269">
          <cell r="A269">
            <v>2340108</v>
          </cell>
        </row>
        <row r="270">
          <cell r="A270">
            <v>2340109</v>
          </cell>
        </row>
        <row r="271">
          <cell r="A271">
            <v>2340110</v>
          </cell>
        </row>
        <row r="272">
          <cell r="A272">
            <v>2340111</v>
          </cell>
        </row>
        <row r="273">
          <cell r="A273">
            <v>2340199</v>
          </cell>
        </row>
        <row r="274">
          <cell r="A274">
            <v>23402</v>
          </cell>
        </row>
        <row r="275">
          <cell r="A275">
            <v>2340201</v>
          </cell>
        </row>
        <row r="276">
          <cell r="A276">
            <v>2340202</v>
          </cell>
        </row>
        <row r="277">
          <cell r="A277">
            <v>2340203</v>
          </cell>
        </row>
        <row r="278">
          <cell r="A278">
            <v>2340204</v>
          </cell>
        </row>
        <row r="279">
          <cell r="A279">
            <v>2340205</v>
          </cell>
        </row>
        <row r="280">
          <cell r="A280">
            <v>2340299</v>
          </cell>
        </row>
        <row r="281">
          <cell r="A281">
            <v>23006</v>
          </cell>
          <cell r="B281">
            <v>0</v>
          </cell>
        </row>
        <row r="282">
          <cell r="A282">
            <v>23008</v>
          </cell>
          <cell r="B282">
            <v>82944934.39</v>
          </cell>
        </row>
        <row r="283">
          <cell r="A283">
            <v>23009</v>
          </cell>
          <cell r="B283">
            <v>37113300.65</v>
          </cell>
        </row>
        <row r="284">
          <cell r="A284">
            <v>23011</v>
          </cell>
        </row>
        <row r="285">
          <cell r="A285">
            <v>231</v>
          </cell>
        </row>
        <row r="286">
          <cell r="A286">
            <v>23105</v>
          </cell>
        </row>
        <row r="287">
          <cell r="A287" t="str">
            <v>支出总计</v>
          </cell>
          <cell r="B287">
            <v>579508919.83</v>
          </cell>
        </row>
      </sheetData>
      <sheetData sheetId="3">
        <row r="4">
          <cell r="B4" t="str">
            <v>本期借方发生</v>
          </cell>
        </row>
        <row r="5">
          <cell r="A5">
            <v>212</v>
          </cell>
          <cell r="B5">
            <v>236753919.47</v>
          </cell>
        </row>
        <row r="6">
          <cell r="A6">
            <v>21208</v>
          </cell>
          <cell r="B6">
            <v>7491542.48</v>
          </cell>
        </row>
        <row r="7">
          <cell r="A7">
            <v>2120804</v>
          </cell>
          <cell r="B7">
            <v>5475414.48</v>
          </cell>
        </row>
        <row r="8">
          <cell r="A8">
            <v>2120805</v>
          </cell>
          <cell r="B8">
            <v>1159285.68</v>
          </cell>
        </row>
        <row r="9">
          <cell r="A9">
            <v>2120899</v>
          </cell>
          <cell r="B9">
            <v>856842.32</v>
          </cell>
        </row>
        <row r="10">
          <cell r="A10">
            <v>21219</v>
          </cell>
          <cell r="B10">
            <v>101672766.87</v>
          </cell>
        </row>
        <row r="11">
          <cell r="A11">
            <v>2121903</v>
          </cell>
          <cell r="B11">
            <v>90465414.69</v>
          </cell>
        </row>
        <row r="12">
          <cell r="A12">
            <v>2121999</v>
          </cell>
          <cell r="B12">
            <v>11207352.18</v>
          </cell>
        </row>
        <row r="13">
          <cell r="A13">
            <v>21298</v>
          </cell>
          <cell r="B13">
            <v>127589610.12</v>
          </cell>
        </row>
        <row r="14">
          <cell r="A14">
            <v>2129801</v>
          </cell>
          <cell r="B14">
            <v>127589610.12</v>
          </cell>
        </row>
        <row r="15">
          <cell r="A15">
            <v>213</v>
          </cell>
          <cell r="B15">
            <v>3766000</v>
          </cell>
        </row>
        <row r="16">
          <cell r="A16">
            <v>21372</v>
          </cell>
          <cell r="B16">
            <v>3766000</v>
          </cell>
        </row>
        <row r="17">
          <cell r="A17">
            <v>2137201</v>
          </cell>
          <cell r="B17">
            <v>2766000</v>
          </cell>
        </row>
        <row r="18">
          <cell r="A18">
            <v>2137202</v>
          </cell>
          <cell r="B18">
            <v>1000000</v>
          </cell>
        </row>
        <row r="19">
          <cell r="A19">
            <v>215</v>
          </cell>
          <cell r="B19">
            <v>3900000</v>
          </cell>
        </row>
        <row r="20">
          <cell r="A20">
            <v>21598</v>
          </cell>
          <cell r="B20">
            <v>3900000</v>
          </cell>
        </row>
        <row r="21">
          <cell r="A21">
            <v>2159802</v>
          </cell>
          <cell r="B21">
            <v>3900000</v>
          </cell>
        </row>
        <row r="22">
          <cell r="A22">
            <v>221</v>
          </cell>
          <cell r="B22">
            <v>2250000</v>
          </cell>
        </row>
        <row r="23">
          <cell r="A23">
            <v>22198</v>
          </cell>
          <cell r="B23">
            <v>2250000</v>
          </cell>
        </row>
        <row r="24">
          <cell r="A24">
            <v>2219899</v>
          </cell>
          <cell r="B24">
            <v>2250000</v>
          </cell>
        </row>
        <row r="25">
          <cell r="A25">
            <v>229</v>
          </cell>
          <cell r="B25">
            <v>39715438.41</v>
          </cell>
        </row>
        <row r="26">
          <cell r="A26">
            <v>22904</v>
          </cell>
          <cell r="B26">
            <v>3782300</v>
          </cell>
        </row>
        <row r="27">
          <cell r="A27">
            <v>2290402</v>
          </cell>
          <cell r="B27">
            <v>3782300</v>
          </cell>
        </row>
        <row r="28">
          <cell r="A28">
            <v>22960</v>
          </cell>
          <cell r="B28">
            <v>2562367.41</v>
          </cell>
        </row>
        <row r="29">
          <cell r="A29">
            <v>2296002</v>
          </cell>
          <cell r="B29">
            <v>1053647.11</v>
          </cell>
        </row>
        <row r="30">
          <cell r="A30">
            <v>2296006</v>
          </cell>
          <cell r="B30">
            <v>1508720.3</v>
          </cell>
        </row>
        <row r="31">
          <cell r="A31">
            <v>22998</v>
          </cell>
          <cell r="B31">
            <v>33370771</v>
          </cell>
        </row>
        <row r="32">
          <cell r="A32">
            <v>2299899</v>
          </cell>
          <cell r="B32">
            <v>33370771</v>
          </cell>
        </row>
        <row r="33">
          <cell r="A33">
            <v>232</v>
          </cell>
          <cell r="B33">
            <v>9214201.51</v>
          </cell>
        </row>
        <row r="34">
          <cell r="A34">
            <v>23204</v>
          </cell>
          <cell r="B34">
            <v>9214201.51</v>
          </cell>
        </row>
        <row r="35">
          <cell r="A35">
            <v>2320411</v>
          </cell>
          <cell r="B35">
            <v>2334201.51</v>
          </cell>
        </row>
        <row r="36">
          <cell r="A36">
            <v>2320498</v>
          </cell>
          <cell r="B36">
            <v>6880000</v>
          </cell>
        </row>
        <row r="37">
          <cell r="A37">
            <v>233</v>
          </cell>
          <cell r="B37">
            <v>81885.67</v>
          </cell>
        </row>
        <row r="38">
          <cell r="A38">
            <v>23304</v>
          </cell>
          <cell r="B38">
            <v>81885.67</v>
          </cell>
        </row>
        <row r="39">
          <cell r="A39">
            <v>2330411</v>
          </cell>
          <cell r="B39">
            <v>81541.67</v>
          </cell>
        </row>
        <row r="40">
          <cell r="A40">
            <v>2330498</v>
          </cell>
          <cell r="B40">
            <v>344</v>
          </cell>
        </row>
        <row r="41">
          <cell r="A41" t="str">
            <v>合计</v>
          </cell>
          <cell r="B41">
            <v>295681445.06</v>
          </cell>
        </row>
        <row r="42">
          <cell r="B42" t="str">
            <v/>
          </cell>
        </row>
      </sheetData>
      <sheetData sheetId="4"/>
      <sheetData sheetId="5"/>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9"/>
  <sheetViews>
    <sheetView tabSelected="1" zoomScale="85" zoomScaleNormal="85" workbookViewId="0">
      <pane xSplit="2" ySplit="6" topLeftCell="C25" activePane="bottomRight" state="frozen"/>
      <selection/>
      <selection pane="topRight"/>
      <selection pane="bottomLeft"/>
      <selection pane="bottomRight" activeCell="M23" sqref="M23"/>
    </sheetView>
  </sheetViews>
  <sheetFormatPr defaultColWidth="9" defaultRowHeight="14.25"/>
  <cols>
    <col min="1" max="1" width="8.23333333333333" style="468" customWidth="1"/>
    <col min="2" max="2" width="42.2583333333333" style="474" customWidth="1"/>
    <col min="3" max="3" width="19.5" style="468" customWidth="1"/>
    <col min="4" max="4" width="19.125" style="468" customWidth="1"/>
    <col min="5" max="5" width="18.7583333333333" style="468" customWidth="1"/>
    <col min="6" max="6" width="20" style="475" customWidth="1"/>
    <col min="7" max="7" width="14.5" style="476" customWidth="1"/>
    <col min="8" max="8" width="20.375" style="468" customWidth="1"/>
    <col min="9" max="9" width="10.625" style="468" customWidth="1"/>
    <col min="10" max="11" width="15.3666666666667" style="477" hidden="1" customWidth="1"/>
    <col min="12" max="16384" width="9" style="468"/>
  </cols>
  <sheetData>
    <row r="1" s="468" customFormat="1" spans="1:11">
      <c r="A1" s="478" t="s">
        <v>0</v>
      </c>
      <c r="B1" s="478"/>
      <c r="C1" s="479"/>
      <c r="D1" s="479"/>
      <c r="E1" s="479"/>
      <c r="F1" s="480"/>
      <c r="G1" s="481"/>
      <c r="H1" s="479"/>
      <c r="I1" s="479"/>
      <c r="J1" s="477"/>
      <c r="K1" s="477"/>
    </row>
    <row r="2" s="468" customFormat="1" ht="19.5" customHeight="1" spans="1:11">
      <c r="B2" s="482" t="s">
        <v>1</v>
      </c>
      <c r="C2" s="482"/>
      <c r="D2" s="482"/>
      <c r="E2" s="482"/>
      <c r="F2" s="483"/>
      <c r="G2" s="482"/>
      <c r="H2" s="482"/>
      <c r="I2" s="482"/>
      <c r="J2" s="477"/>
      <c r="K2" s="477"/>
    </row>
    <row r="3" s="468" customFormat="1" ht="14.1" customHeight="1" spans="1:11">
      <c r="B3" s="482"/>
      <c r="C3" s="482"/>
      <c r="D3" s="482"/>
      <c r="E3" s="482"/>
      <c r="F3" s="483"/>
      <c r="G3" s="482"/>
      <c r="H3" s="484" t="s">
        <v>2</v>
      </c>
      <c r="I3" s="482"/>
      <c r="J3" s="477"/>
      <c r="K3" s="477"/>
    </row>
    <row r="4" s="468" customFormat="1" spans="1:11">
      <c r="A4" s="485" t="s">
        <v>3</v>
      </c>
      <c r="B4" s="485" t="s">
        <v>4</v>
      </c>
      <c r="C4" s="486" t="s">
        <v>5</v>
      </c>
      <c r="D4" s="485" t="s">
        <v>6</v>
      </c>
      <c r="E4" s="485"/>
      <c r="F4" s="487"/>
      <c r="G4" s="485"/>
      <c r="H4" s="485"/>
      <c r="I4" s="485"/>
      <c r="J4" s="477"/>
      <c r="K4" s="477"/>
    </row>
    <row r="5" s="468" customFormat="1" ht="27.6" customHeight="1" spans="1:11">
      <c r="A5" s="485"/>
      <c r="B5" s="485"/>
      <c r="C5" s="485" t="s">
        <v>7</v>
      </c>
      <c r="D5" s="485" t="s">
        <v>8</v>
      </c>
      <c r="E5" s="485" t="s">
        <v>9</v>
      </c>
      <c r="F5" s="487" t="s">
        <v>7</v>
      </c>
      <c r="G5" s="488" t="s">
        <v>10</v>
      </c>
      <c r="H5" s="485" t="s">
        <v>11</v>
      </c>
      <c r="I5" s="485"/>
      <c r="J5" s="477"/>
      <c r="K5" s="477"/>
    </row>
    <row r="6" s="469" customFormat="1" spans="1:11">
      <c r="A6" s="485"/>
      <c r="B6" s="485"/>
      <c r="C6" s="485"/>
      <c r="D6" s="485"/>
      <c r="E6" s="485"/>
      <c r="F6" s="487"/>
      <c r="G6" s="488"/>
      <c r="H6" s="485" t="s">
        <v>12</v>
      </c>
      <c r="I6" s="485" t="s">
        <v>13</v>
      </c>
      <c r="J6" s="489"/>
      <c r="K6" s="489"/>
    </row>
    <row r="7" s="470" customFormat="1" ht="18" customHeight="1" spans="1:11">
      <c r="A7" s="490"/>
      <c r="B7" s="491" t="s">
        <v>14</v>
      </c>
      <c r="C7" s="324">
        <v>646355885.79</v>
      </c>
      <c r="D7" s="324">
        <v>990090000</v>
      </c>
      <c r="E7" s="324">
        <v>879874312.47</v>
      </c>
      <c r="F7" s="310">
        <f>F8+F22</f>
        <v>920847190.93</v>
      </c>
      <c r="G7" s="492">
        <f>F7/E7</f>
        <v>1.04656674013471</v>
      </c>
      <c r="H7" s="324">
        <f>F7-C7</f>
        <v>274491305.14</v>
      </c>
      <c r="I7" s="492">
        <f t="shared" ref="I7:I15" si="0">(F7-C7)/C7</f>
        <v>0.424675184638424</v>
      </c>
      <c r="J7" s="493">
        <f>F7/10000</f>
        <v>92084.719093</v>
      </c>
      <c r="K7" s="493">
        <f>ROUND(J7,0)</f>
        <v>92085</v>
      </c>
    </row>
    <row r="8" s="470" customFormat="1" ht="18" customHeight="1" spans="1:11">
      <c r="A8" s="494">
        <v>101</v>
      </c>
      <c r="B8" s="495" t="s">
        <v>15</v>
      </c>
      <c r="C8" s="314">
        <v>488257384.97</v>
      </c>
      <c r="D8" s="314">
        <v>882529793.32</v>
      </c>
      <c r="E8" s="314">
        <v>787471103.94</v>
      </c>
      <c r="F8" s="313">
        <f>SUM(F9:F21)</f>
        <v>818962834.98</v>
      </c>
      <c r="G8" s="496">
        <f t="shared" ref="G7:G15" si="1">F8/E8</f>
        <v>1.03999096713827</v>
      </c>
      <c r="H8" s="314">
        <f>F8-C8</f>
        <v>330705450.01</v>
      </c>
      <c r="I8" s="496">
        <f t="shared" si="0"/>
        <v>0.677317865924997</v>
      </c>
      <c r="J8" s="493">
        <f t="shared" ref="J8:J40" si="2">F8/10000</f>
        <v>81896.283498</v>
      </c>
      <c r="K8" s="493">
        <f t="shared" ref="K8:K40" si="3">ROUND(J8,0)</f>
        <v>81896</v>
      </c>
    </row>
    <row r="9" s="468" customFormat="1" ht="18" customHeight="1" spans="1:11">
      <c r="A9" s="497">
        <v>10101</v>
      </c>
      <c r="B9" s="495" t="s">
        <v>16</v>
      </c>
      <c r="C9" s="314">
        <v>161508390.26</v>
      </c>
      <c r="D9" s="314">
        <v>335936927.61</v>
      </c>
      <c r="E9" s="314">
        <v>331228252.62</v>
      </c>
      <c r="F9" s="313">
        <v>335559839.53</v>
      </c>
      <c r="G9" s="496">
        <f t="shared" si="1"/>
        <v>1.01307734734503</v>
      </c>
      <c r="H9" s="314">
        <f t="shared" ref="H9:H29" si="4">F9-C9</f>
        <v>174051449.27</v>
      </c>
      <c r="I9" s="496">
        <f t="shared" si="0"/>
        <v>1.07766196536172</v>
      </c>
      <c r="J9" s="493">
        <f t="shared" si="2"/>
        <v>33555.983953</v>
      </c>
      <c r="K9" s="493">
        <f t="shared" si="3"/>
        <v>33556</v>
      </c>
    </row>
    <row r="10" s="468" customFormat="1" ht="18" customHeight="1" spans="1:11">
      <c r="A10" s="497">
        <v>10104</v>
      </c>
      <c r="B10" s="495" t="s">
        <v>17</v>
      </c>
      <c r="C10" s="314">
        <v>87617973.97</v>
      </c>
      <c r="D10" s="314">
        <v>119422958.49</v>
      </c>
      <c r="E10" s="314">
        <v>58007349</v>
      </c>
      <c r="F10" s="313">
        <v>63382486.39</v>
      </c>
      <c r="G10" s="496">
        <f t="shared" si="1"/>
        <v>1.09266304153979</v>
      </c>
      <c r="H10" s="314">
        <f t="shared" si="4"/>
        <v>-24235487.58</v>
      </c>
      <c r="I10" s="496">
        <f t="shared" si="0"/>
        <v>-0.276604062863838</v>
      </c>
      <c r="J10" s="493">
        <f t="shared" si="2"/>
        <v>6338.248639</v>
      </c>
      <c r="K10" s="493">
        <f t="shared" si="3"/>
        <v>6338</v>
      </c>
    </row>
    <row r="11" s="468" customFormat="1" ht="18" customHeight="1" spans="1:11">
      <c r="A11" s="497">
        <v>10106</v>
      </c>
      <c r="B11" s="495" t="s">
        <v>18</v>
      </c>
      <c r="C11" s="314">
        <v>19555108.47</v>
      </c>
      <c r="D11" s="314">
        <v>41074199.08</v>
      </c>
      <c r="E11" s="314">
        <v>36448685.95</v>
      </c>
      <c r="F11" s="313">
        <v>39476079.62</v>
      </c>
      <c r="G11" s="496">
        <f t="shared" si="1"/>
        <v>1.08305906210591</v>
      </c>
      <c r="H11" s="314">
        <f t="shared" si="4"/>
        <v>19920971.15</v>
      </c>
      <c r="I11" s="496">
        <f t="shared" si="0"/>
        <v>1.01870931478397</v>
      </c>
      <c r="J11" s="493">
        <f t="shared" si="2"/>
        <v>3947.607962</v>
      </c>
      <c r="K11" s="493">
        <f t="shared" si="3"/>
        <v>3948</v>
      </c>
    </row>
    <row r="12" s="468" customFormat="1" ht="18" customHeight="1" spans="1:11">
      <c r="A12" s="497">
        <v>10107</v>
      </c>
      <c r="B12" s="495" t="s">
        <v>19</v>
      </c>
      <c r="C12" s="314">
        <v>16092060.9</v>
      </c>
      <c r="D12" s="314">
        <v>15950000</v>
      </c>
      <c r="E12" s="314">
        <v>24321348.87</v>
      </c>
      <c r="F12" s="313">
        <v>23285565.82</v>
      </c>
      <c r="G12" s="496">
        <f t="shared" si="1"/>
        <v>0.957412598473203</v>
      </c>
      <c r="H12" s="314">
        <f t="shared" si="4"/>
        <v>7193504.92</v>
      </c>
      <c r="I12" s="496">
        <f t="shared" si="0"/>
        <v>0.447021979639662</v>
      </c>
      <c r="J12" s="493">
        <f t="shared" si="2"/>
        <v>2328.556582</v>
      </c>
      <c r="K12" s="498">
        <v>2328</v>
      </c>
    </row>
    <row r="13" s="468" customFormat="1" ht="18" customHeight="1" spans="1:11">
      <c r="A13" s="497">
        <v>10109</v>
      </c>
      <c r="B13" s="495" t="s">
        <v>20</v>
      </c>
      <c r="C13" s="314">
        <v>44496143.12</v>
      </c>
      <c r="D13" s="314">
        <v>111552069.06</v>
      </c>
      <c r="E13" s="314">
        <v>102436246.6</v>
      </c>
      <c r="F13" s="313">
        <v>116499823.88</v>
      </c>
      <c r="G13" s="496">
        <f t="shared" si="1"/>
        <v>1.13729102487439</v>
      </c>
      <c r="H13" s="314">
        <f t="shared" si="4"/>
        <v>72003680.76</v>
      </c>
      <c r="I13" s="496">
        <f t="shared" si="0"/>
        <v>1.6182004935982</v>
      </c>
      <c r="J13" s="493">
        <f t="shared" si="2"/>
        <v>11649.982388</v>
      </c>
      <c r="K13" s="493">
        <f t="shared" si="3"/>
        <v>11650</v>
      </c>
    </row>
    <row r="14" s="468" customFormat="1" ht="18" customHeight="1" spans="1:11">
      <c r="A14" s="497">
        <v>10110</v>
      </c>
      <c r="B14" s="495" t="s">
        <v>21</v>
      </c>
      <c r="C14" s="314">
        <v>115193442.63</v>
      </c>
      <c r="D14" s="314">
        <v>171279033.28</v>
      </c>
      <c r="E14" s="314">
        <v>160763346.83</v>
      </c>
      <c r="F14" s="313">
        <v>166533743.35</v>
      </c>
      <c r="G14" s="496">
        <f t="shared" si="1"/>
        <v>1.03589373220814</v>
      </c>
      <c r="H14" s="314">
        <f t="shared" si="4"/>
        <v>51340300.72</v>
      </c>
      <c r="I14" s="496">
        <f t="shared" si="0"/>
        <v>0.445687701902481</v>
      </c>
      <c r="J14" s="493">
        <f t="shared" si="2"/>
        <v>16653.374335</v>
      </c>
      <c r="K14" s="493">
        <f t="shared" si="3"/>
        <v>16653</v>
      </c>
    </row>
    <row r="15" s="468" customFormat="1" ht="18" customHeight="1" spans="1:11">
      <c r="A15" s="497">
        <v>10111</v>
      </c>
      <c r="B15" s="495" t="s">
        <v>22</v>
      </c>
      <c r="C15" s="314">
        <v>40130903.07</v>
      </c>
      <c r="D15" s="314">
        <v>83457625.16</v>
      </c>
      <c r="E15" s="314">
        <v>69709099.55</v>
      </c>
      <c r="F15" s="313">
        <v>69615716.37</v>
      </c>
      <c r="G15" s="496">
        <f t="shared" si="1"/>
        <v>0.99866038751608</v>
      </c>
      <c r="H15" s="314">
        <f t="shared" si="4"/>
        <v>29484813.3</v>
      </c>
      <c r="I15" s="496">
        <f t="shared" si="0"/>
        <v>0.734715918268021</v>
      </c>
      <c r="J15" s="493">
        <f t="shared" si="2"/>
        <v>6961.571637</v>
      </c>
      <c r="K15" s="493">
        <f t="shared" si="3"/>
        <v>6962</v>
      </c>
    </row>
    <row r="16" s="468" customFormat="1" ht="18" customHeight="1" spans="1:11">
      <c r="A16" s="497">
        <v>10112</v>
      </c>
      <c r="B16" s="495" t="s">
        <v>23</v>
      </c>
      <c r="C16" s="314"/>
      <c r="D16" s="314"/>
      <c r="E16" s="314"/>
      <c r="F16" s="313"/>
      <c r="G16" s="496"/>
      <c r="H16" s="314"/>
      <c r="I16" s="496"/>
      <c r="J16" s="493">
        <f t="shared" si="2"/>
        <v>0</v>
      </c>
      <c r="K16" s="493">
        <f t="shared" si="3"/>
        <v>0</v>
      </c>
    </row>
    <row r="17" s="468" customFormat="1" ht="18" customHeight="1" spans="1:11">
      <c r="A17" s="497">
        <v>10113</v>
      </c>
      <c r="B17" s="495" t="s">
        <v>24</v>
      </c>
      <c r="C17" s="314"/>
      <c r="D17" s="314"/>
      <c r="E17" s="314"/>
      <c r="F17" s="313"/>
      <c r="G17" s="496"/>
      <c r="H17" s="314"/>
      <c r="I17" s="496"/>
      <c r="J17" s="493">
        <f t="shared" si="2"/>
        <v>0</v>
      </c>
      <c r="K17" s="493">
        <f t="shared" si="3"/>
        <v>0</v>
      </c>
    </row>
    <row r="18" s="470" customFormat="1" ht="18" customHeight="1" spans="1:11">
      <c r="A18" s="497">
        <v>10114</v>
      </c>
      <c r="B18" s="495" t="s">
        <v>25</v>
      </c>
      <c r="C18" s="314">
        <v>3663362.55</v>
      </c>
      <c r="D18" s="314">
        <v>3856980.64</v>
      </c>
      <c r="E18" s="314">
        <v>4556774.52</v>
      </c>
      <c r="F18" s="313">
        <v>4609580.02</v>
      </c>
      <c r="G18" s="496">
        <f t="shared" ref="G18:G25" si="5">F18/E18</f>
        <v>1.01158835043697</v>
      </c>
      <c r="H18" s="314">
        <f t="shared" si="4"/>
        <v>946217.47</v>
      </c>
      <c r="I18" s="496">
        <f t="shared" ref="I18:I25" si="6">(F18-C18)/C18</f>
        <v>0.258292062848107</v>
      </c>
      <c r="J18" s="493">
        <f t="shared" si="2"/>
        <v>460.958002</v>
      </c>
      <c r="K18" s="493">
        <f t="shared" si="3"/>
        <v>461</v>
      </c>
    </row>
    <row r="19" s="468" customFormat="1" ht="18" customHeight="1" spans="1:11">
      <c r="A19" s="497">
        <v>10118</v>
      </c>
      <c r="B19" s="495" t="s">
        <v>26</v>
      </c>
      <c r="C19" s="314"/>
      <c r="D19" s="314"/>
      <c r="E19" s="314"/>
      <c r="F19" s="313"/>
      <c r="G19" s="496"/>
      <c r="H19" s="314"/>
      <c r="I19" s="496"/>
      <c r="J19" s="493">
        <f t="shared" si="2"/>
        <v>0</v>
      </c>
      <c r="K19" s="493">
        <f t="shared" si="3"/>
        <v>0</v>
      </c>
    </row>
    <row r="20" s="468" customFormat="1" ht="18" customHeight="1" spans="1:11">
      <c r="A20" s="497">
        <v>10119</v>
      </c>
      <c r="B20" s="495" t="s">
        <v>27</v>
      </c>
      <c r="C20" s="314"/>
      <c r="D20" s="314"/>
      <c r="E20" s="314"/>
      <c r="F20" s="313"/>
      <c r="G20" s="496"/>
      <c r="H20" s="314"/>
      <c r="I20" s="496"/>
      <c r="J20" s="493">
        <f t="shared" si="2"/>
        <v>0</v>
      </c>
      <c r="K20" s="493">
        <f t="shared" si="3"/>
        <v>0</v>
      </c>
    </row>
    <row r="21" s="468" customFormat="1" ht="18" customHeight="1" spans="1:11">
      <c r="A21" s="497">
        <v>10199</v>
      </c>
      <c r="B21" s="495" t="s">
        <v>28</v>
      </c>
      <c r="C21" s="314"/>
      <c r="D21" s="314"/>
      <c r="E21" s="314"/>
      <c r="F21" s="313"/>
      <c r="G21" s="496"/>
      <c r="H21" s="314"/>
      <c r="I21" s="496"/>
      <c r="J21" s="493">
        <f t="shared" si="2"/>
        <v>0</v>
      </c>
      <c r="K21" s="493">
        <f t="shared" si="3"/>
        <v>0</v>
      </c>
    </row>
    <row r="22" s="468" customFormat="1" ht="18" customHeight="1" spans="1:11">
      <c r="A22" s="494">
        <v>103</v>
      </c>
      <c r="B22" s="495" t="s">
        <v>29</v>
      </c>
      <c r="C22" s="314">
        <v>158098500.82</v>
      </c>
      <c r="D22" s="314">
        <v>107560206.68</v>
      </c>
      <c r="E22" s="314">
        <v>92403208.53</v>
      </c>
      <c r="F22" s="313">
        <f>SUM(F23:F29)</f>
        <v>101884355.95</v>
      </c>
      <c r="G22" s="496">
        <f t="shared" si="5"/>
        <v>1.1026062576271</v>
      </c>
      <c r="H22" s="314">
        <f t="shared" si="4"/>
        <v>-56214144.87</v>
      </c>
      <c r="I22" s="496">
        <f t="shared" si="6"/>
        <v>-0.355564060243693</v>
      </c>
      <c r="J22" s="493">
        <f t="shared" si="2"/>
        <v>10188.435595</v>
      </c>
      <c r="K22" s="498">
        <v>10189</v>
      </c>
    </row>
    <row r="23" s="470" customFormat="1" ht="18" customHeight="1" spans="1:11">
      <c r="A23" s="497">
        <v>10302</v>
      </c>
      <c r="B23" s="495" t="s">
        <v>30</v>
      </c>
      <c r="C23" s="314">
        <v>18374442.35</v>
      </c>
      <c r="D23" s="314">
        <v>25560206.68</v>
      </c>
      <c r="E23" s="314">
        <v>43899231.71</v>
      </c>
      <c r="F23" s="313">
        <v>49518168.4</v>
      </c>
      <c r="G23" s="496">
        <f t="shared" si="5"/>
        <v>1.12799624210098</v>
      </c>
      <c r="H23" s="314">
        <f t="shared" si="4"/>
        <v>31143726.05</v>
      </c>
      <c r="I23" s="496">
        <f t="shared" si="6"/>
        <v>1.69494809457442</v>
      </c>
      <c r="J23" s="493">
        <f t="shared" si="2"/>
        <v>4951.81684</v>
      </c>
      <c r="K23" s="493">
        <f t="shared" si="3"/>
        <v>4952</v>
      </c>
    </row>
    <row r="24" s="471" customFormat="1" ht="18" customHeight="1" spans="1:11">
      <c r="A24" s="497">
        <v>10304</v>
      </c>
      <c r="B24" s="495" t="s">
        <v>31</v>
      </c>
      <c r="C24" s="314">
        <v>33511763.29</v>
      </c>
      <c r="D24" s="314">
        <v>29100000</v>
      </c>
      <c r="E24" s="314">
        <v>30643322.86</v>
      </c>
      <c r="F24" s="313">
        <v>31886274.15</v>
      </c>
      <c r="G24" s="496">
        <f t="shared" si="5"/>
        <v>1.0405618964914</v>
      </c>
      <c r="H24" s="314">
        <f t="shared" si="4"/>
        <v>-1625489.14</v>
      </c>
      <c r="I24" s="496">
        <f t="shared" si="6"/>
        <v>-0.0485050316789821</v>
      </c>
      <c r="J24" s="493">
        <f t="shared" si="2"/>
        <v>3188.627415</v>
      </c>
      <c r="K24" s="493">
        <f t="shared" si="3"/>
        <v>3189</v>
      </c>
    </row>
    <row r="25" s="471" customFormat="1" ht="18" customHeight="1" spans="1:11">
      <c r="A25" s="497">
        <v>10305</v>
      </c>
      <c r="B25" s="495" t="s">
        <v>32</v>
      </c>
      <c r="C25" s="314">
        <v>3935822.83</v>
      </c>
      <c r="D25" s="314">
        <v>3000000</v>
      </c>
      <c r="E25" s="314">
        <v>4300321.57</v>
      </c>
      <c r="F25" s="313">
        <v>4971128.8</v>
      </c>
      <c r="G25" s="496">
        <f t="shared" si="5"/>
        <v>1.15599001588153</v>
      </c>
      <c r="H25" s="314">
        <f t="shared" si="4"/>
        <v>1035305.97</v>
      </c>
      <c r="I25" s="496">
        <f t="shared" si="6"/>
        <v>0.263046893805431</v>
      </c>
      <c r="J25" s="493">
        <f t="shared" si="2"/>
        <v>497.11288</v>
      </c>
      <c r="K25" s="493">
        <f t="shared" si="3"/>
        <v>497</v>
      </c>
    </row>
    <row r="26" s="471" customFormat="1" ht="18" customHeight="1" spans="1:11">
      <c r="A26" s="497">
        <v>10306</v>
      </c>
      <c r="B26" s="495" t="s">
        <v>33</v>
      </c>
      <c r="C26" s="314"/>
      <c r="D26" s="314"/>
      <c r="E26" s="314">
        <v>5969100</v>
      </c>
      <c r="F26" s="313">
        <v>5969100</v>
      </c>
      <c r="G26" s="496"/>
      <c r="H26" s="314"/>
      <c r="I26" s="496"/>
      <c r="J26" s="493">
        <f t="shared" si="2"/>
        <v>596.91</v>
      </c>
      <c r="K26" s="493">
        <f t="shared" si="3"/>
        <v>597</v>
      </c>
    </row>
    <row r="27" s="471" customFormat="1" ht="18" customHeight="1" spans="1:11">
      <c r="A27" s="497">
        <v>10307</v>
      </c>
      <c r="B27" s="495" t="s">
        <v>34</v>
      </c>
      <c r="C27" s="314">
        <v>102276472.35</v>
      </c>
      <c r="D27" s="314">
        <v>49900000</v>
      </c>
      <c r="E27" s="314">
        <v>7591232.39</v>
      </c>
      <c r="F27" s="313">
        <v>9539684.6</v>
      </c>
      <c r="G27" s="496">
        <f t="shared" ref="G27:G35" si="7">F27/E27</f>
        <v>1.25667139535429</v>
      </c>
      <c r="H27" s="314">
        <f t="shared" si="4"/>
        <v>-92736787.75</v>
      </c>
      <c r="I27" s="496">
        <f>(F27-C27)/C27</f>
        <v>-0.9067264994499</v>
      </c>
      <c r="J27" s="493">
        <f t="shared" si="2"/>
        <v>953.96846</v>
      </c>
      <c r="K27" s="493">
        <f t="shared" si="3"/>
        <v>954</v>
      </c>
    </row>
    <row r="28" s="471" customFormat="1" ht="18" customHeight="1" spans="1:11">
      <c r="A28" s="497">
        <v>10308</v>
      </c>
      <c r="B28" s="495" t="s">
        <v>35</v>
      </c>
      <c r="C28" s="314"/>
      <c r="D28" s="314"/>
      <c r="E28" s="314"/>
      <c r="F28" s="313"/>
      <c r="G28" s="496"/>
      <c r="H28" s="314"/>
      <c r="I28" s="496"/>
      <c r="J28" s="493">
        <f t="shared" si="2"/>
        <v>0</v>
      </c>
      <c r="K28" s="493">
        <f t="shared" si="3"/>
        <v>0</v>
      </c>
    </row>
    <row r="29" s="471" customFormat="1" ht="18" customHeight="1" spans="1:11">
      <c r="A29" s="497">
        <v>10399</v>
      </c>
      <c r="B29" s="495" t="s">
        <v>36</v>
      </c>
      <c r="C29" s="314"/>
      <c r="D29" s="314"/>
      <c r="E29" s="314"/>
      <c r="F29" s="313"/>
      <c r="G29" s="496"/>
      <c r="H29" s="314"/>
      <c r="I29" s="496"/>
      <c r="J29" s="493">
        <f t="shared" si="2"/>
        <v>0</v>
      </c>
      <c r="K29" s="493">
        <f t="shared" si="3"/>
        <v>0</v>
      </c>
    </row>
    <row r="30" s="472" customFormat="1" ht="18" customHeight="1" spans="1:11">
      <c r="A30" s="499"/>
      <c r="B30" s="491" t="s">
        <v>37</v>
      </c>
      <c r="C30" s="324">
        <v>1947435884.762</v>
      </c>
      <c r="D30" s="324">
        <v>941714800</v>
      </c>
      <c r="E30" s="324">
        <v>1633236471</v>
      </c>
      <c r="F30" s="310">
        <f>F31+F32+F33</f>
        <v>1965695339.1245</v>
      </c>
      <c r="G30" s="492">
        <f t="shared" si="7"/>
        <v>1.20355831750496</v>
      </c>
      <c r="H30" s="324">
        <f t="shared" ref="H30:H35" si="8">F30-C30</f>
        <v>18259454.3625042</v>
      </c>
      <c r="I30" s="492">
        <f t="shared" ref="I30:I35" si="9">(F30-C30)/C30</f>
        <v>0.00937615174156631</v>
      </c>
      <c r="J30" s="493">
        <f t="shared" si="2"/>
        <v>196569.53391245</v>
      </c>
      <c r="K30" s="498">
        <v>196569</v>
      </c>
    </row>
    <row r="31" s="473" customFormat="1" ht="18" customHeight="1" spans="1:11">
      <c r="A31" s="494">
        <v>11001</v>
      </c>
      <c r="B31" s="495" t="s">
        <v>38</v>
      </c>
      <c r="C31" s="500">
        <v>42950000</v>
      </c>
      <c r="D31" s="500">
        <v>42950000</v>
      </c>
      <c r="E31" s="500">
        <v>42950000</v>
      </c>
      <c r="F31" s="501">
        <v>42950000</v>
      </c>
      <c r="G31" s="496">
        <f t="shared" si="7"/>
        <v>1</v>
      </c>
      <c r="H31" s="500">
        <f t="shared" si="8"/>
        <v>0</v>
      </c>
      <c r="I31" s="502">
        <f t="shared" si="9"/>
        <v>0</v>
      </c>
      <c r="J31" s="493">
        <f t="shared" si="2"/>
        <v>4295</v>
      </c>
      <c r="K31" s="493">
        <f t="shared" si="3"/>
        <v>4295</v>
      </c>
    </row>
    <row r="32" s="472" customFormat="1" ht="18" customHeight="1" spans="1:11">
      <c r="A32" s="494">
        <v>11002</v>
      </c>
      <c r="B32" s="495" t="s">
        <v>39</v>
      </c>
      <c r="C32" s="500">
        <v>1623843765.772</v>
      </c>
      <c r="D32" s="500">
        <v>898764800</v>
      </c>
      <c r="E32" s="500">
        <v>72436861.42</v>
      </c>
      <c r="F32" s="501">
        <v>1842207086.68</v>
      </c>
      <c r="G32" s="496">
        <f t="shared" si="7"/>
        <v>25.4319009764739</v>
      </c>
      <c r="H32" s="500">
        <f t="shared" si="8"/>
        <v>218363320.908</v>
      </c>
      <c r="I32" s="502">
        <f t="shared" si="9"/>
        <v>0.134473109735521</v>
      </c>
      <c r="J32" s="493">
        <f t="shared" si="2"/>
        <v>184220.708668</v>
      </c>
      <c r="K32" s="493">
        <v>184220</v>
      </c>
    </row>
    <row r="33" s="470" customFormat="1" ht="18" customHeight="1" spans="1:11">
      <c r="A33" s="494">
        <v>11003</v>
      </c>
      <c r="B33" s="495" t="s">
        <v>40</v>
      </c>
      <c r="C33" s="500">
        <v>280642118.99</v>
      </c>
      <c r="D33" s="500"/>
      <c r="E33" s="500">
        <v>1517849609.58</v>
      </c>
      <c r="F33" s="501">
        <v>80538252.4445042</v>
      </c>
      <c r="G33" s="496">
        <f t="shared" si="7"/>
        <v>0.0530607590740098</v>
      </c>
      <c r="H33" s="500">
        <f t="shared" si="8"/>
        <v>-200103866.545496</v>
      </c>
      <c r="I33" s="502">
        <f t="shared" si="9"/>
        <v>-0.713021506770429</v>
      </c>
      <c r="J33" s="493">
        <f t="shared" si="2"/>
        <v>8053.82524445042</v>
      </c>
      <c r="K33" s="493">
        <f t="shared" si="3"/>
        <v>8054</v>
      </c>
    </row>
    <row r="34" s="470" customFormat="1" ht="18" customHeight="1" spans="1:11">
      <c r="A34" s="503"/>
      <c r="B34" s="504" t="s">
        <v>41</v>
      </c>
      <c r="C34" s="324">
        <v>873300758.48</v>
      </c>
      <c r="D34" s="324">
        <v>410128294.39</v>
      </c>
      <c r="E34" s="324">
        <v>529348746.27</v>
      </c>
      <c r="F34" s="310">
        <f>SUM(F35:F36)</f>
        <v>523348846.27</v>
      </c>
      <c r="G34" s="492">
        <f t="shared" si="7"/>
        <v>0.988665506356107</v>
      </c>
      <c r="H34" s="324">
        <f t="shared" si="8"/>
        <v>-349951912.21</v>
      </c>
      <c r="I34" s="492">
        <f t="shared" si="9"/>
        <v>-0.40072324318039</v>
      </c>
      <c r="J34" s="493">
        <f t="shared" si="2"/>
        <v>52334.884627</v>
      </c>
      <c r="K34" s="493">
        <f t="shared" si="3"/>
        <v>52335</v>
      </c>
    </row>
    <row r="35" s="470" customFormat="1" ht="18" customHeight="1" spans="1:11">
      <c r="A35" s="505"/>
      <c r="B35" s="495" t="s">
        <v>42</v>
      </c>
      <c r="C35" s="506">
        <v>873300758.48</v>
      </c>
      <c r="D35" s="506">
        <v>410128294.39</v>
      </c>
      <c r="E35" s="506">
        <v>529348746.27</v>
      </c>
      <c r="F35" s="507">
        <v>523348846.27</v>
      </c>
      <c r="G35" s="508">
        <f t="shared" si="7"/>
        <v>0.988665506356107</v>
      </c>
      <c r="H35" s="506">
        <f t="shared" si="8"/>
        <v>-349951912.21</v>
      </c>
      <c r="I35" s="508">
        <f t="shared" si="9"/>
        <v>-0.40072324318039</v>
      </c>
      <c r="J35" s="493">
        <f t="shared" si="2"/>
        <v>52334.884627</v>
      </c>
      <c r="K35" s="493">
        <f t="shared" si="3"/>
        <v>52335</v>
      </c>
    </row>
    <row r="36" s="471" customFormat="1" ht="18" customHeight="1" spans="1:11">
      <c r="A36" s="505"/>
      <c r="B36" s="495" t="s">
        <v>43</v>
      </c>
      <c r="C36" s="509"/>
      <c r="D36" s="509"/>
      <c r="E36" s="509"/>
      <c r="F36" s="510"/>
      <c r="G36" s="511"/>
      <c r="H36" s="506"/>
      <c r="I36" s="511"/>
      <c r="J36" s="493">
        <f t="shared" si="2"/>
        <v>0</v>
      </c>
      <c r="K36" s="493">
        <f t="shared" si="3"/>
        <v>0</v>
      </c>
    </row>
    <row r="37" s="470" customFormat="1" ht="18" customHeight="1" spans="1:11">
      <c r="A37" s="503"/>
      <c r="B37" s="504" t="s">
        <v>44</v>
      </c>
      <c r="C37" s="324"/>
      <c r="D37" s="324"/>
      <c r="E37" s="324"/>
      <c r="F37" s="310">
        <v>5999900</v>
      </c>
      <c r="G37" s="492"/>
      <c r="H37" s="324"/>
      <c r="I37" s="492"/>
      <c r="J37" s="493"/>
      <c r="K37" s="493"/>
    </row>
    <row r="38" s="471" customFormat="1" ht="18" customHeight="1" spans="1:11">
      <c r="A38" s="505"/>
      <c r="B38" s="504" t="s">
        <v>45</v>
      </c>
      <c r="C38" s="512">
        <v>70466700</v>
      </c>
      <c r="D38" s="512"/>
      <c r="E38" s="512"/>
      <c r="F38" s="513">
        <v>698748.56</v>
      </c>
      <c r="G38" s="508"/>
      <c r="H38" s="512">
        <f>F38-C38</f>
        <v>-69767951.44</v>
      </c>
      <c r="I38" s="514">
        <f t="shared" ref="I38:I41" si="10">(F38-C38)/C38</f>
        <v>-0.990083989175029</v>
      </c>
      <c r="J38" s="493">
        <f>F38/10000</f>
        <v>69.874856</v>
      </c>
      <c r="K38" s="493">
        <f>ROUND(J38,0)</f>
        <v>70</v>
      </c>
    </row>
    <row r="39" s="470" customFormat="1" ht="18" customHeight="1" spans="1:11">
      <c r="A39" s="503"/>
      <c r="B39" s="504" t="s">
        <v>46</v>
      </c>
      <c r="C39" s="324">
        <v>32917456.35</v>
      </c>
      <c r="D39" s="324">
        <v>17559716.09</v>
      </c>
      <c r="E39" s="324"/>
      <c r="F39" s="310">
        <v>462830307.81</v>
      </c>
      <c r="G39" s="492"/>
      <c r="H39" s="324">
        <f>F39-C39</f>
        <v>429912851.46</v>
      </c>
      <c r="I39" s="492">
        <f t="shared" si="10"/>
        <v>13.0603302663755</v>
      </c>
      <c r="J39" s="493">
        <f>F39/10000</f>
        <v>46283.030781</v>
      </c>
      <c r="K39" s="493">
        <f>ROUND(J39,0)</f>
        <v>46283</v>
      </c>
    </row>
    <row r="40" s="470" customFormat="1" ht="18" customHeight="1" spans="1:11">
      <c r="A40" s="503"/>
      <c r="B40" s="504" t="s">
        <v>47</v>
      </c>
      <c r="C40" s="324">
        <v>31865231.2</v>
      </c>
      <c r="D40" s="324">
        <v>83016934.39</v>
      </c>
      <c r="E40" s="324">
        <v>83016934.39</v>
      </c>
      <c r="F40" s="310">
        <v>83016934.39</v>
      </c>
      <c r="G40" s="492">
        <f>F40/E40</f>
        <v>1</v>
      </c>
      <c r="H40" s="324">
        <f>F40-C40</f>
        <v>51151703.19</v>
      </c>
      <c r="I40" s="492">
        <f t="shared" si="10"/>
        <v>1.60525128058697</v>
      </c>
      <c r="J40" s="493">
        <f>F40/10000</f>
        <v>8301.693439</v>
      </c>
      <c r="K40" s="493">
        <f>ROUND(J40,0)</f>
        <v>8302</v>
      </c>
    </row>
    <row r="41" s="470" customFormat="1" ht="18" customHeight="1" spans="1:11">
      <c r="A41" s="503"/>
      <c r="B41" s="515" t="s">
        <v>48</v>
      </c>
      <c r="C41" s="310">
        <v>3602341916.582</v>
      </c>
      <c r="D41" s="324">
        <f t="shared" ref="C41:F41" si="11">D7+D30+D34+D38+D39+D40</f>
        <v>2442509744.87</v>
      </c>
      <c r="E41" s="324">
        <f t="shared" si="11"/>
        <v>3125476464.13</v>
      </c>
      <c r="F41" s="310">
        <f t="shared" si="11"/>
        <v>3956437367.0845</v>
      </c>
      <c r="G41" s="492">
        <f>F41/E41</f>
        <v>1.26586695260423</v>
      </c>
      <c r="H41" s="324">
        <f>F41-C41</f>
        <v>354095450.5025</v>
      </c>
      <c r="I41" s="492">
        <f t="shared" si="10"/>
        <v>0.0982959026938996</v>
      </c>
      <c r="J41" s="493">
        <f>F41/10000</f>
        <v>395643.73670845</v>
      </c>
      <c r="K41" s="493">
        <f>ROUND(J41,0)</f>
        <v>395644</v>
      </c>
    </row>
    <row r="42" s="468" customFormat="1" ht="19.5" customHeight="1" spans="1:11">
      <c r="B42" s="474"/>
      <c r="C42" s="468"/>
      <c r="D42" s="468"/>
      <c r="E42" s="468"/>
      <c r="F42" s="475"/>
      <c r="G42" s="476"/>
      <c r="J42" s="477"/>
      <c r="K42" s="477"/>
    </row>
    <row r="43" s="468" customFormat="1" ht="27.95" customHeight="1" spans="1:11">
      <c r="B43" s="474"/>
      <c r="C43" s="468"/>
      <c r="D43" s="468"/>
      <c r="E43" s="468"/>
      <c r="F43" s="516"/>
      <c r="G43" s="476"/>
      <c r="J43" s="477"/>
      <c r="K43" s="477"/>
    </row>
    <row r="44" s="468" customFormat="1" ht="27.95" customHeight="1" spans="1:11">
      <c r="B44" s="474"/>
      <c r="C44" s="468"/>
      <c r="D44" s="468"/>
      <c r="E44" s="468"/>
      <c r="F44" s="475"/>
      <c r="G44" s="476"/>
      <c r="J44" s="477"/>
      <c r="K44" s="477"/>
    </row>
    <row r="45" s="468" customFormat="1" ht="27.95" customHeight="1" spans="1:11">
      <c r="B45" s="474"/>
      <c r="C45" s="468"/>
      <c r="D45" s="468"/>
      <c r="E45" s="468"/>
      <c r="F45" s="475"/>
      <c r="G45" s="476"/>
      <c r="J45" s="477"/>
      <c r="K45" s="477"/>
    </row>
    <row r="46" s="468" customFormat="1" ht="27.95" customHeight="1" spans="1:11">
      <c r="B46" s="474"/>
      <c r="C46" s="468"/>
      <c r="D46" s="468"/>
      <c r="E46" s="468"/>
      <c r="F46" s="475"/>
      <c r="G46" s="476"/>
      <c r="J46" s="477"/>
      <c r="K46" s="477"/>
    </row>
    <row r="47" s="468" customFormat="1" ht="27.95" customHeight="1" spans="1:11">
      <c r="B47" s="474"/>
      <c r="C47" s="468"/>
      <c r="D47" s="468"/>
      <c r="E47" s="468"/>
      <c r="F47" s="475"/>
      <c r="G47" s="476"/>
      <c r="J47" s="477"/>
      <c r="K47" s="477"/>
    </row>
    <row r="48" s="468" customFormat="1" ht="27.95" customHeight="1" spans="1:11">
      <c r="B48" s="474"/>
      <c r="C48" s="468"/>
      <c r="D48" s="468"/>
      <c r="E48" s="468"/>
      <c r="F48" s="475"/>
      <c r="G48" s="476"/>
      <c r="J48" s="477"/>
      <c r="K48" s="477"/>
    </row>
    <row r="49" s="468" customFormat="1" ht="27.95" customHeight="1" spans="2:11">
      <c r="B49" s="474"/>
      <c r="C49" s="468"/>
      <c r="D49" s="468"/>
      <c r="E49" s="468"/>
      <c r="F49" s="475"/>
      <c r="G49" s="476"/>
      <c r="J49" s="477"/>
      <c r="K49" s="477"/>
    </row>
    <row r="50" s="468" customFormat="1" ht="27.95" customHeight="1" spans="2:11">
      <c r="B50" s="474"/>
      <c r="C50" s="468"/>
      <c r="D50" s="468"/>
      <c r="E50" s="468"/>
      <c r="F50" s="475"/>
      <c r="G50" s="476"/>
      <c r="J50" s="477"/>
      <c r="K50" s="477"/>
    </row>
    <row r="51" s="468" customFormat="1" ht="27.95" customHeight="1" spans="2:11">
      <c r="B51" s="474"/>
      <c r="C51" s="468"/>
      <c r="D51" s="468"/>
      <c r="E51" s="468"/>
      <c r="F51" s="475"/>
      <c r="G51" s="476"/>
      <c r="J51" s="477"/>
      <c r="K51" s="477"/>
    </row>
    <row r="52" s="468" customFormat="1" ht="27.95" customHeight="1" spans="2:11">
      <c r="B52" s="474"/>
      <c r="C52" s="468"/>
      <c r="D52" s="468"/>
      <c r="E52" s="468"/>
      <c r="F52" s="475"/>
      <c r="G52" s="476"/>
      <c r="J52" s="477"/>
      <c r="K52" s="477"/>
    </row>
    <row r="53" s="468" customFormat="1" ht="27.95" customHeight="1" spans="2:11">
      <c r="B53" s="474"/>
      <c r="C53" s="468"/>
      <c r="D53" s="468"/>
      <c r="E53" s="468"/>
      <c r="F53" s="475"/>
      <c r="G53" s="476"/>
      <c r="J53" s="477"/>
      <c r="K53" s="477"/>
    </row>
    <row r="54" s="468" customFormat="1" ht="27.95" customHeight="1" spans="2:11">
      <c r="B54" s="474"/>
      <c r="C54" s="468"/>
      <c r="D54" s="468"/>
      <c r="E54" s="468"/>
      <c r="F54" s="475"/>
      <c r="G54" s="476"/>
      <c r="J54" s="477"/>
      <c r="K54" s="477"/>
    </row>
    <row r="55" s="468" customFormat="1" ht="27.95" customHeight="1" spans="2:11">
      <c r="B55" s="474"/>
      <c r="C55" s="468"/>
      <c r="D55" s="468"/>
      <c r="E55" s="468"/>
      <c r="F55" s="475"/>
      <c r="G55" s="476"/>
      <c r="J55" s="477"/>
      <c r="K55" s="477"/>
    </row>
    <row r="56" s="468" customFormat="1" ht="27.95" customHeight="1" spans="2:11">
      <c r="B56" s="474"/>
      <c r="C56" s="468"/>
      <c r="D56" s="468"/>
      <c r="E56" s="468"/>
      <c r="F56" s="475"/>
      <c r="G56" s="476"/>
      <c r="J56" s="477"/>
      <c r="K56" s="477"/>
    </row>
    <row r="57" s="468" customFormat="1" ht="27.95" customHeight="1" spans="2:11">
      <c r="B57" s="474"/>
      <c r="C57" s="468"/>
      <c r="D57" s="468"/>
      <c r="E57" s="468"/>
      <c r="F57" s="475"/>
      <c r="G57" s="476"/>
      <c r="J57" s="477"/>
      <c r="K57" s="477"/>
    </row>
    <row r="58" s="468" customFormat="1" ht="27.95" customHeight="1" spans="2:11">
      <c r="B58" s="474"/>
      <c r="C58" s="468"/>
      <c r="D58" s="468"/>
      <c r="E58" s="468"/>
      <c r="F58" s="475"/>
      <c r="G58" s="476"/>
      <c r="J58" s="477"/>
      <c r="K58" s="477"/>
    </row>
    <row r="59" s="468" customFormat="1" ht="27.95" customHeight="1" spans="2:11">
      <c r="B59" s="474"/>
      <c r="C59" s="468"/>
      <c r="D59" s="468"/>
      <c r="E59" s="468"/>
      <c r="F59" s="475"/>
      <c r="G59" s="476"/>
      <c r="J59" s="477"/>
      <c r="K59" s="477"/>
    </row>
    <row r="60" s="468" customFormat="1" ht="27.95" customHeight="1" spans="2:11">
      <c r="B60" s="474"/>
      <c r="C60" s="468"/>
      <c r="D60" s="468"/>
      <c r="E60" s="468"/>
      <c r="F60" s="475"/>
      <c r="G60" s="476"/>
      <c r="J60" s="477"/>
      <c r="K60" s="477"/>
    </row>
    <row r="61" s="468" customFormat="1" ht="27.95" customHeight="1" spans="2:11">
      <c r="B61" s="474"/>
      <c r="C61" s="468"/>
      <c r="D61" s="468"/>
      <c r="E61" s="468"/>
      <c r="F61" s="475"/>
      <c r="G61" s="476"/>
      <c r="J61" s="477"/>
      <c r="K61" s="477"/>
    </row>
    <row r="62" s="468" customFormat="1" ht="27.95" customHeight="1" spans="2:11">
      <c r="B62" s="474"/>
      <c r="C62" s="468"/>
      <c r="D62" s="468"/>
      <c r="E62" s="468"/>
      <c r="F62" s="475"/>
      <c r="G62" s="476"/>
      <c r="J62" s="477"/>
      <c r="K62" s="477"/>
    </row>
    <row r="63" s="468" customFormat="1" ht="27.95" customHeight="1" spans="2:11">
      <c r="B63" s="474"/>
      <c r="C63" s="468"/>
      <c r="D63" s="468"/>
      <c r="E63" s="468"/>
      <c r="F63" s="475"/>
      <c r="G63" s="476"/>
      <c r="J63" s="477"/>
      <c r="K63" s="477"/>
    </row>
    <row r="64" s="468" customFormat="1" ht="27.95" customHeight="1" spans="2:11">
      <c r="B64" s="474"/>
      <c r="C64" s="468"/>
      <c r="D64" s="468"/>
      <c r="E64" s="468"/>
      <c r="F64" s="475"/>
      <c r="G64" s="476"/>
      <c r="J64" s="477"/>
      <c r="K64" s="477"/>
    </row>
    <row r="65" s="468" customFormat="1" ht="27.95" customHeight="1" spans="2:11">
      <c r="B65" s="474"/>
      <c r="C65" s="468"/>
      <c r="D65" s="468"/>
      <c r="E65" s="468"/>
      <c r="F65" s="475"/>
      <c r="G65" s="476"/>
      <c r="J65" s="477"/>
      <c r="K65" s="477"/>
    </row>
    <row r="66" s="468" customFormat="1" ht="27.95" customHeight="1" spans="2:11">
      <c r="B66" s="474"/>
      <c r="C66" s="468"/>
      <c r="D66" s="468"/>
      <c r="E66" s="468"/>
      <c r="F66" s="475"/>
      <c r="G66" s="476"/>
      <c r="J66" s="477"/>
      <c r="K66" s="477"/>
    </row>
    <row r="67" s="468" customFormat="1" ht="27.95" customHeight="1" spans="2:11">
      <c r="B67" s="474"/>
      <c r="C67" s="468"/>
      <c r="D67" s="468"/>
      <c r="E67" s="468"/>
      <c r="F67" s="475"/>
      <c r="G67" s="476"/>
      <c r="J67" s="477"/>
      <c r="K67" s="477"/>
    </row>
    <row r="68" s="468" customFormat="1" ht="27.95" customHeight="1" spans="2:11">
      <c r="B68" s="474"/>
      <c r="C68" s="468"/>
      <c r="D68" s="468"/>
      <c r="E68" s="468"/>
      <c r="F68" s="475"/>
      <c r="G68" s="476"/>
      <c r="J68" s="477"/>
      <c r="K68" s="477"/>
    </row>
    <row r="69" s="468" customFormat="1" ht="27.95" customHeight="1" spans="2:11">
      <c r="B69" s="474"/>
      <c r="C69" s="468"/>
      <c r="D69" s="468"/>
      <c r="E69" s="468"/>
      <c r="F69" s="475"/>
      <c r="G69" s="476"/>
      <c r="J69" s="477"/>
      <c r="K69" s="477"/>
    </row>
    <row r="70" s="468" customFormat="1" ht="27.95" customHeight="1" spans="2:11">
      <c r="B70" s="474"/>
      <c r="C70" s="468"/>
      <c r="D70" s="468"/>
      <c r="E70" s="468"/>
      <c r="F70" s="475"/>
      <c r="G70" s="476"/>
      <c r="J70" s="477"/>
      <c r="K70" s="477"/>
    </row>
    <row r="71" s="468" customFormat="1" ht="27.95" customHeight="1" spans="2:11">
      <c r="B71" s="474"/>
      <c r="C71" s="468"/>
      <c r="D71" s="468"/>
      <c r="E71" s="468"/>
      <c r="F71" s="475"/>
      <c r="G71" s="476"/>
      <c r="J71" s="477"/>
      <c r="K71" s="477"/>
    </row>
    <row r="72" s="468" customFormat="1" ht="27.95" customHeight="1" spans="2:11">
      <c r="B72" s="474"/>
      <c r="C72" s="468"/>
      <c r="D72" s="468"/>
      <c r="E72" s="468"/>
      <c r="F72" s="475"/>
      <c r="G72" s="476"/>
      <c r="J72" s="477"/>
      <c r="K72" s="477"/>
    </row>
    <row r="73" s="468" customFormat="1" ht="27.95" customHeight="1" spans="2:11">
      <c r="B73" s="474"/>
      <c r="C73" s="468"/>
      <c r="D73" s="468"/>
      <c r="E73" s="468"/>
      <c r="F73" s="475"/>
      <c r="G73" s="476"/>
      <c r="J73" s="477"/>
      <c r="K73" s="477"/>
    </row>
    <row r="74" s="468" customFormat="1" ht="27.95" customHeight="1" spans="2:11">
      <c r="B74" s="474"/>
      <c r="C74" s="468"/>
      <c r="D74" s="468"/>
      <c r="E74" s="468"/>
      <c r="F74" s="475"/>
      <c r="G74" s="476"/>
      <c r="J74" s="477"/>
      <c r="K74" s="477"/>
    </row>
    <row r="75" s="468" customFormat="1" ht="27.95" customHeight="1" spans="2:11">
      <c r="B75" s="474"/>
      <c r="C75" s="468"/>
      <c r="D75" s="468"/>
      <c r="E75" s="468"/>
      <c r="F75" s="475"/>
      <c r="G75" s="476"/>
      <c r="J75" s="477"/>
      <c r="K75" s="477"/>
    </row>
    <row r="76" s="468" customFormat="1" ht="27.95" customHeight="1" spans="2:11">
      <c r="B76" s="474"/>
      <c r="C76" s="468"/>
      <c r="D76" s="468"/>
      <c r="E76" s="468"/>
      <c r="F76" s="475"/>
      <c r="G76" s="476"/>
      <c r="J76" s="477"/>
      <c r="K76" s="477"/>
    </row>
    <row r="77" s="468" customFormat="1" ht="27.95" customHeight="1" spans="2:11">
      <c r="B77" s="474"/>
      <c r="C77" s="468"/>
      <c r="D77" s="468"/>
      <c r="E77" s="468"/>
      <c r="F77" s="475"/>
      <c r="G77" s="476"/>
      <c r="J77" s="477"/>
      <c r="K77" s="477"/>
    </row>
    <row r="78" s="468" customFormat="1" ht="27.95" customHeight="1" spans="2:11">
      <c r="B78" s="474"/>
      <c r="C78" s="468"/>
      <c r="D78" s="468"/>
      <c r="E78" s="468"/>
      <c r="F78" s="475"/>
      <c r="G78" s="476"/>
      <c r="J78" s="477"/>
      <c r="K78" s="477"/>
    </row>
    <row r="79" s="468" customFormat="1" ht="27.95" customHeight="1" spans="2:11">
      <c r="B79" s="474"/>
      <c r="C79" s="468"/>
      <c r="D79" s="468"/>
      <c r="E79" s="468"/>
      <c r="F79" s="475"/>
      <c r="G79" s="476"/>
      <c r="J79" s="477"/>
      <c r="K79" s="477"/>
    </row>
  </sheetData>
  <mergeCells count="10">
    <mergeCell ref="B2:I2"/>
    <mergeCell ref="D4:I4"/>
    <mergeCell ref="H5:I5"/>
    <mergeCell ref="A4:A6"/>
    <mergeCell ref="B4:B6"/>
    <mergeCell ref="C5:C6"/>
    <mergeCell ref="D5:D6"/>
    <mergeCell ref="E5:E6"/>
    <mergeCell ref="F5:F6"/>
    <mergeCell ref="G5:G6"/>
  </mergeCells>
  <printOptions horizontalCentered="1"/>
  <pageMargins left="0.751388888888889" right="0.751388888888889" top="0.60625" bottom="0.60625" header="0.5" footer="0.5"/>
  <pageSetup paperSize="9" scale="76" firstPageNumber="17" fitToHeight="0" orientation="landscape" useFirstPageNumber="1" horizontalDpi="600"/>
  <headerFooter>
    <oddFooter>&amp;R- &amp;P -</oddFooter>
  </headerFooter>
  <ignoredErrors>
    <ignoredError sqref="F34" formulaRange="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13"/>
  <sheetViews>
    <sheetView zoomScale="85" zoomScaleNormal="85" workbookViewId="0">
      <pane xSplit="3" ySplit="6" topLeftCell="D1253" activePane="bottomRight" state="frozen"/>
      <selection/>
      <selection pane="topRight"/>
      <selection pane="bottomLeft"/>
      <selection pane="bottomRight" activeCell="P1258" sqref="$A1:$XFD1048576"/>
    </sheetView>
  </sheetViews>
  <sheetFormatPr defaultColWidth="9" defaultRowHeight="27" customHeight="1"/>
  <cols>
    <col min="1" max="1" width="10.375" style="354" customWidth="1"/>
    <col min="2" max="2" width="7.625" style="355" hidden="1" customWidth="1"/>
    <col min="3" max="3" width="46.625" style="356" customWidth="1"/>
    <col min="4" max="5" width="20.875" style="357" customWidth="1"/>
    <col min="6" max="6" width="19.375" style="357" customWidth="1"/>
    <col min="7" max="7" width="20.875" style="358" customWidth="1"/>
    <col min="8" max="8" width="11.875" style="359" customWidth="1"/>
    <col min="9" max="9" width="18.875" style="360" customWidth="1"/>
    <col min="10" max="10" width="14.625" style="352" customWidth="1"/>
    <col min="11" max="11" width="11.5416666666667" style="463" hidden="1" customWidth="1"/>
    <col min="12" max="12" width="12.9333333333333" style="463" hidden="1" customWidth="1"/>
    <col min="13" max="16379" width="9" style="347" customWidth="1"/>
    <col min="16380" max="16384" width="9" style="347"/>
  </cols>
  <sheetData>
    <row r="1" s="347" customFormat="1" ht="15" customHeight="1" spans="1:12">
      <c r="A1" s="361" t="s">
        <v>49</v>
      </c>
      <c r="B1" s="355"/>
      <c r="C1" s="361"/>
      <c r="D1" s="357"/>
      <c r="E1" s="357"/>
      <c r="F1" s="357"/>
      <c r="G1" s="358"/>
      <c r="H1" s="359"/>
      <c r="I1" s="360"/>
      <c r="J1" s="352"/>
      <c r="K1" s="463"/>
      <c r="L1" s="463"/>
    </row>
    <row r="2" s="347" customFormat="1" ht="20.1" customHeight="1" spans="1:12">
      <c r="A2" s="362" t="s">
        <v>50</v>
      </c>
      <c r="B2" s="362"/>
      <c r="C2" s="362"/>
      <c r="D2" s="362"/>
      <c r="E2" s="362"/>
      <c r="F2" s="362"/>
      <c r="G2" s="362"/>
      <c r="H2" s="362"/>
      <c r="I2" s="362"/>
      <c r="J2" s="362"/>
      <c r="K2" s="463"/>
      <c r="L2" s="463"/>
    </row>
    <row r="3" s="348" customFormat="1" ht="12.95" customHeight="1" spans="1:12">
      <c r="A3" s="363"/>
      <c r="B3" s="364"/>
      <c r="C3" s="365"/>
      <c r="D3" s="366"/>
      <c r="E3" s="366"/>
      <c r="F3" s="366"/>
      <c r="G3" s="367"/>
      <c r="H3" s="368"/>
      <c r="I3" s="369"/>
      <c r="J3" s="370" t="s">
        <v>2</v>
      </c>
      <c r="K3" s="464"/>
      <c r="L3" s="464"/>
    </row>
    <row r="4" s="348" customFormat="1" ht="15" customHeight="1" spans="1:12">
      <c r="A4" s="371" t="s">
        <v>3</v>
      </c>
      <c r="B4" s="372" t="s">
        <v>51</v>
      </c>
      <c r="C4" s="373" t="s">
        <v>52</v>
      </c>
      <c r="D4" s="374" t="s">
        <v>53</v>
      </c>
      <c r="E4" s="375" t="s">
        <v>6</v>
      </c>
      <c r="F4" s="376"/>
      <c r="G4" s="377"/>
      <c r="H4" s="378"/>
      <c r="I4" s="379"/>
      <c r="J4" s="380"/>
      <c r="K4" s="464"/>
      <c r="L4" s="464"/>
    </row>
    <row r="5" s="348" customFormat="1" customHeight="1" spans="1:12">
      <c r="A5" s="372"/>
      <c r="B5" s="372"/>
      <c r="C5" s="381"/>
      <c r="D5" s="382"/>
      <c r="E5" s="383" t="s">
        <v>8</v>
      </c>
      <c r="F5" s="384" t="s">
        <v>9</v>
      </c>
      <c r="G5" s="385" t="s">
        <v>7</v>
      </c>
      <c r="H5" s="386" t="s">
        <v>10</v>
      </c>
      <c r="I5" s="387" t="s">
        <v>54</v>
      </c>
      <c r="J5" s="388"/>
      <c r="K5" s="464"/>
      <c r="L5" s="464"/>
    </row>
    <row r="6" s="348" customFormat="1" ht="15" customHeight="1" spans="1:12">
      <c r="A6" s="372"/>
      <c r="B6" s="372"/>
      <c r="C6" s="389"/>
      <c r="D6" s="390"/>
      <c r="E6" s="383"/>
      <c r="F6" s="391"/>
      <c r="G6" s="392"/>
      <c r="H6" s="393"/>
      <c r="I6" s="394" t="s">
        <v>12</v>
      </c>
      <c r="J6" s="395" t="s">
        <v>13</v>
      </c>
      <c r="K6" s="464"/>
      <c r="L6" s="464"/>
    </row>
    <row r="7" s="349" customFormat="1" ht="24" customHeight="1" spans="1:12">
      <c r="A7" s="396"/>
      <c r="B7" s="397">
        <v>3</v>
      </c>
      <c r="C7" s="398" t="s">
        <v>55</v>
      </c>
      <c r="D7" s="399">
        <f>D8+D359+D411+D467+D524+D651+D730+D807+D830+D937+D995+D1059+D1079+D1109+D1119+D1164+D1186+D1230+D1280+D1281+D1286+D1298+D250+D269</f>
        <v>2426885028.31</v>
      </c>
      <c r="E7" s="399">
        <f t="shared" ref="D7:G7" si="0">E8+E359+E411+E467+E524+E651+E730+E807+E830+E937+E995+E1059+E1079+E1109+E1119+E1164+E1186+E1230+E1280+E1281+E1286+E1298+E250+E269</f>
        <v>2015535895.01</v>
      </c>
      <c r="F7" s="399">
        <f t="shared" si="0"/>
        <v>3203321019.03</v>
      </c>
      <c r="G7" s="399">
        <f t="shared" si="0"/>
        <v>2713268542.21</v>
      </c>
      <c r="H7" s="400">
        <f t="shared" ref="H7:H17" si="1">G7/F7</f>
        <v>0.847017369190056</v>
      </c>
      <c r="I7" s="399">
        <f t="shared" ref="I7:I71" si="2">G7-D7</f>
        <v>286383513.900001</v>
      </c>
      <c r="J7" s="400">
        <f>I7/D7</f>
        <v>0.118004565753751</v>
      </c>
      <c r="K7" s="465">
        <f>G7/10000</f>
        <v>271326.854221</v>
      </c>
      <c r="L7" s="465">
        <f>ROUND(K7,0)</f>
        <v>271327</v>
      </c>
    </row>
    <row r="8" s="350" customFormat="1" ht="24" customHeight="1" spans="1:12">
      <c r="A8" s="401">
        <v>201</v>
      </c>
      <c r="B8" s="402">
        <f>LEN(A8)</f>
        <v>3</v>
      </c>
      <c r="C8" s="403" t="s">
        <v>56</v>
      </c>
      <c r="D8" s="404">
        <v>241228413.63</v>
      </c>
      <c r="E8" s="404">
        <v>228323747.43</v>
      </c>
      <c r="F8" s="404">
        <f>VLOOKUP(A8,[2]Sheet2!$A$1:$B$65536,2,FALSE)</f>
        <v>365905834.63</v>
      </c>
      <c r="G8" s="405">
        <f>VLOOKUP(A8,[2]Sheet1!$A$1:$B$65536,2,FALSE)</f>
        <v>272244602.54</v>
      </c>
      <c r="H8" s="406">
        <f t="shared" si="1"/>
        <v>0.744029137483667</v>
      </c>
      <c r="I8" s="404">
        <f t="shared" si="2"/>
        <v>31016188.91</v>
      </c>
      <c r="J8" s="406">
        <f t="shared" ref="J7:J12" si="3">I8/D8</f>
        <v>0.128576018236281</v>
      </c>
      <c r="K8" s="465">
        <f>G8/10000</f>
        <v>27224.460254</v>
      </c>
      <c r="L8" s="465">
        <f>ROUND(K8,0)</f>
        <v>27224</v>
      </c>
    </row>
    <row r="9" s="349" customFormat="1" ht="24" customHeight="1" spans="1:12">
      <c r="A9" s="407">
        <v>20101</v>
      </c>
      <c r="B9" s="408">
        <f t="shared" ref="B9:B72" si="4">LEN(A9)</f>
        <v>5</v>
      </c>
      <c r="C9" s="409" t="s">
        <v>57</v>
      </c>
      <c r="D9" s="410">
        <v>6320588.65</v>
      </c>
      <c r="E9" s="410">
        <v>2937232.89</v>
      </c>
      <c r="F9" s="410">
        <f>VLOOKUP(A9,[2]Sheet2!$A$1:$B$65536,2,FALSE)</f>
        <v>14371744.1</v>
      </c>
      <c r="G9" s="410">
        <f>VLOOKUP(A9,[2]Sheet1!$A$1:$B$65536,2,FALSE)</f>
        <v>12686472.08</v>
      </c>
      <c r="H9" s="411">
        <f t="shared" si="1"/>
        <v>0.882737125830121</v>
      </c>
      <c r="I9" s="410">
        <f t="shared" si="2"/>
        <v>6365883.43</v>
      </c>
      <c r="J9" s="411">
        <f t="shared" si="3"/>
        <v>1.00716622810124</v>
      </c>
    </row>
    <row r="10" s="349" customFormat="1" ht="24" customHeight="1" spans="1:12">
      <c r="A10" s="412">
        <v>2010101</v>
      </c>
      <c r="B10" s="413">
        <f t="shared" si="4"/>
        <v>7</v>
      </c>
      <c r="C10" s="6" t="s">
        <v>58</v>
      </c>
      <c r="D10" s="414">
        <v>3877176.64</v>
      </c>
      <c r="E10" s="414">
        <v>2834232.79</v>
      </c>
      <c r="F10" s="414">
        <f>VLOOKUP(A10,[2]Sheet2!$A$1:$B$65536,2,FALSE)</f>
        <v>7415224.02</v>
      </c>
      <c r="G10" s="414">
        <f>VLOOKUP(A10,[2]Sheet1!$A$1:$B$65536,2,FALSE)</f>
        <v>6918799.18</v>
      </c>
      <c r="H10" s="415">
        <f t="shared" si="1"/>
        <v>0.933053291625301</v>
      </c>
      <c r="I10" s="414">
        <f t="shared" si="2"/>
        <v>3041622.54</v>
      </c>
      <c r="J10" s="415">
        <f t="shared" si="3"/>
        <v>0.784494188018217</v>
      </c>
    </row>
    <row r="11" s="349" customFormat="1" ht="24" customHeight="1" spans="1:12">
      <c r="A11" s="412">
        <v>2010102</v>
      </c>
      <c r="B11" s="413">
        <f t="shared" si="4"/>
        <v>7</v>
      </c>
      <c r="C11" s="6" t="s">
        <v>59</v>
      </c>
      <c r="D11" s="414">
        <v>47549</v>
      </c>
      <c r="E11" s="414"/>
      <c r="F11" s="414">
        <f>VLOOKUP(A11,[2]Sheet2!$A$1:$B$65536,2,FALSE)</f>
        <v>318849.02</v>
      </c>
      <c r="G11" s="414">
        <f>VLOOKUP(A11,[2]Sheet1!$A$1:$B$65536,2,FALSE)</f>
        <v>181391.23</v>
      </c>
      <c r="H11" s="415">
        <f t="shared" si="1"/>
        <v>0.568893798074085</v>
      </c>
      <c r="I11" s="414">
        <f t="shared" si="2"/>
        <v>133842.23</v>
      </c>
      <c r="J11" s="415">
        <f t="shared" si="3"/>
        <v>2.81482744116596</v>
      </c>
    </row>
    <row r="12" s="349" customFormat="1" ht="24" customHeight="1" spans="1:12">
      <c r="A12" s="412">
        <v>2010103</v>
      </c>
      <c r="B12" s="413">
        <f t="shared" si="4"/>
        <v>7</v>
      </c>
      <c r="C12" s="6" t="s">
        <v>60</v>
      </c>
      <c r="D12" s="414">
        <v>1215655.22</v>
      </c>
      <c r="E12" s="414"/>
      <c r="F12" s="414">
        <f>VLOOKUP(A12,[2]Sheet2!$A$1:$B$65536,2,FALSE)</f>
        <v>4467223.4</v>
      </c>
      <c r="G12" s="414">
        <f>VLOOKUP(A12,[2]Sheet1!$A$1:$B$65536,2,FALSE)</f>
        <v>3982788.74</v>
      </c>
      <c r="H12" s="415">
        <f t="shared" si="1"/>
        <v>0.891557995510142</v>
      </c>
      <c r="I12" s="414">
        <f t="shared" si="2"/>
        <v>2767133.52</v>
      </c>
      <c r="J12" s="415">
        <f t="shared" si="3"/>
        <v>2.27624862253296</v>
      </c>
    </row>
    <row r="13" s="349" customFormat="1" ht="24" customHeight="1" spans="1:12">
      <c r="A13" s="412">
        <v>2010104</v>
      </c>
      <c r="B13" s="413">
        <f t="shared" si="4"/>
        <v>7</v>
      </c>
      <c r="C13" s="6" t="s">
        <v>61</v>
      </c>
      <c r="D13" s="414">
        <v>234433.45</v>
      </c>
      <c r="E13" s="414"/>
      <c r="F13" s="414">
        <f>VLOOKUP(A13,[2]Sheet2!$A$1:$B$65536,2,FALSE)</f>
        <v>406820</v>
      </c>
      <c r="G13" s="414">
        <f>VLOOKUP(A13,[2]Sheet1!$A$1:$B$65536,2,FALSE)</f>
        <v>279288</v>
      </c>
      <c r="H13" s="415">
        <f t="shared" si="1"/>
        <v>0.686514920603707</v>
      </c>
      <c r="I13" s="414">
        <f t="shared" si="2"/>
        <v>44854.55</v>
      </c>
      <c r="J13" s="415">
        <f t="shared" ref="J13:J19" si="5">I13/D13</f>
        <v>0.191331697759001</v>
      </c>
    </row>
    <row r="14" s="349" customFormat="1" ht="24" customHeight="1" spans="1:12">
      <c r="A14" s="412">
        <v>2010105</v>
      </c>
      <c r="B14" s="413">
        <f t="shared" si="4"/>
        <v>7</v>
      </c>
      <c r="C14" s="6" t="s">
        <v>62</v>
      </c>
      <c r="D14" s="414"/>
      <c r="E14" s="414"/>
      <c r="F14" s="414"/>
      <c r="G14" s="414"/>
      <c r="H14" s="415"/>
      <c r="I14" s="414"/>
      <c r="J14" s="415"/>
    </row>
    <row r="15" s="349" customFormat="1" ht="24" customHeight="1" spans="1:12">
      <c r="A15" s="412">
        <v>2010106</v>
      </c>
      <c r="B15" s="413">
        <f t="shared" si="4"/>
        <v>7</v>
      </c>
      <c r="C15" s="6" t="s">
        <v>63</v>
      </c>
      <c r="D15" s="414">
        <v>18286.46</v>
      </c>
      <c r="E15" s="414"/>
      <c r="F15" s="414"/>
      <c r="G15" s="414"/>
      <c r="H15" s="415"/>
      <c r="I15" s="414">
        <f t="shared" si="2"/>
        <v>-18286.46</v>
      </c>
      <c r="J15" s="415">
        <f t="shared" si="5"/>
        <v>-1</v>
      </c>
    </row>
    <row r="16" s="349" customFormat="1" ht="24" customHeight="1" spans="1:12">
      <c r="A16" s="412">
        <v>2010107</v>
      </c>
      <c r="B16" s="413">
        <f t="shared" si="4"/>
        <v>7</v>
      </c>
      <c r="C16" s="6" t="s">
        <v>64</v>
      </c>
      <c r="D16" s="414">
        <v>530233.08</v>
      </c>
      <c r="E16" s="414"/>
      <c r="F16" s="414">
        <f>VLOOKUP(A16,[2]Sheet2!$A$1:$B$65536,2,FALSE)</f>
        <v>881720</v>
      </c>
      <c r="G16" s="414">
        <f>VLOOKUP(A16,[2]Sheet1!$A$1:$B$65536,2,FALSE)</f>
        <v>573922.4</v>
      </c>
      <c r="H16" s="415">
        <f t="shared" si="1"/>
        <v>0.650912307762101</v>
      </c>
      <c r="I16" s="414">
        <f t="shared" si="2"/>
        <v>43689.3200000001</v>
      </c>
      <c r="J16" s="415"/>
    </row>
    <row r="17" s="349" customFormat="1" ht="24" customHeight="1" spans="1:10">
      <c r="A17" s="412">
        <v>2010108</v>
      </c>
      <c r="B17" s="413">
        <f t="shared" si="4"/>
        <v>7</v>
      </c>
      <c r="C17" s="6" t="s">
        <v>65</v>
      </c>
      <c r="D17" s="414">
        <v>352669.4</v>
      </c>
      <c r="E17" s="414"/>
      <c r="F17" s="414">
        <f>VLOOKUP(A17,[2]Sheet2!$A$1:$B$65536,2,FALSE)</f>
        <v>638907.56</v>
      </c>
      <c r="G17" s="414">
        <f>VLOOKUP(A17,[2]Sheet1!$A$1:$B$65536,2,FALSE)</f>
        <v>528218.33</v>
      </c>
      <c r="H17" s="415">
        <f t="shared" si="1"/>
        <v>0.826752355223344</v>
      </c>
      <c r="I17" s="414">
        <f t="shared" si="2"/>
        <v>175548.93</v>
      </c>
      <c r="J17" s="415">
        <f t="shared" si="5"/>
        <v>0.497771935983105</v>
      </c>
    </row>
    <row r="18" s="349" customFormat="1" ht="24" customHeight="1" spans="1:10">
      <c r="A18" s="412">
        <v>2010109</v>
      </c>
      <c r="B18" s="413">
        <f t="shared" si="4"/>
        <v>7</v>
      </c>
      <c r="C18" s="6" t="s">
        <v>66</v>
      </c>
      <c r="D18" s="414">
        <v>4000</v>
      </c>
      <c r="E18" s="414"/>
      <c r="F18" s="414"/>
      <c r="G18" s="414"/>
      <c r="H18" s="415"/>
      <c r="I18" s="414">
        <f t="shared" si="2"/>
        <v>-4000</v>
      </c>
      <c r="J18" s="415"/>
    </row>
    <row r="19" s="349" customFormat="1" ht="24" customHeight="1" spans="1:10">
      <c r="A19" s="412">
        <v>2010150</v>
      </c>
      <c r="B19" s="413">
        <f t="shared" si="4"/>
        <v>7</v>
      </c>
      <c r="C19" s="416" t="s">
        <v>67</v>
      </c>
      <c r="D19" s="414"/>
      <c r="E19" s="414"/>
      <c r="F19" s="414"/>
      <c r="G19" s="414"/>
      <c r="H19" s="415"/>
      <c r="I19" s="414"/>
      <c r="J19" s="415"/>
    </row>
    <row r="20" s="349" customFormat="1" ht="24" customHeight="1" spans="1:10">
      <c r="A20" s="412">
        <v>2010199</v>
      </c>
      <c r="B20" s="413">
        <f t="shared" si="4"/>
        <v>7</v>
      </c>
      <c r="C20" s="416" t="s">
        <v>68</v>
      </c>
      <c r="D20" s="414">
        <v>40585.4</v>
      </c>
      <c r="E20" s="414">
        <v>103000.1</v>
      </c>
      <c r="F20" s="414">
        <f>VLOOKUP(A20,[2]Sheet2!$A$1:$B$65536,2,FALSE)</f>
        <v>243000.1</v>
      </c>
      <c r="G20" s="414">
        <f>VLOOKUP(A20,[2]Sheet1!$A$1:$B$65536,2,FALSE)</f>
        <v>222064.2</v>
      </c>
      <c r="H20" s="415">
        <f>G20/F20</f>
        <v>0.913844068376927</v>
      </c>
      <c r="I20" s="414">
        <f t="shared" si="2"/>
        <v>181478.8</v>
      </c>
      <c r="J20" s="415"/>
    </row>
    <row r="21" s="349" customFormat="1" ht="24" customHeight="1" spans="1:10">
      <c r="A21" s="407">
        <v>20102</v>
      </c>
      <c r="B21" s="408">
        <f t="shared" si="4"/>
        <v>5</v>
      </c>
      <c r="C21" s="417" t="s">
        <v>69</v>
      </c>
      <c r="D21" s="410">
        <v>2971019.5</v>
      </c>
      <c r="E21" s="410">
        <v>2028423.71</v>
      </c>
      <c r="F21" s="410">
        <f>VLOOKUP(A21,[2]Sheet2!$A$1:$B$65536,2,FALSE)</f>
        <v>4132118.78</v>
      </c>
      <c r="G21" s="410">
        <f>VLOOKUP(A21,[2]Sheet1!$A$1:$B$65536,2,FALSE)</f>
        <v>4007761.09</v>
      </c>
      <c r="H21" s="411">
        <f>G21/F21</f>
        <v>0.969904618763161</v>
      </c>
      <c r="I21" s="410">
        <f t="shared" si="2"/>
        <v>1036741.59</v>
      </c>
      <c r="J21" s="411">
        <f>I21/D21</f>
        <v>0.34895145925498</v>
      </c>
    </row>
    <row r="22" s="349" customFormat="1" ht="24" customHeight="1" spans="1:10">
      <c r="A22" s="412">
        <v>2010201</v>
      </c>
      <c r="B22" s="413">
        <f t="shared" si="4"/>
        <v>7</v>
      </c>
      <c r="C22" s="416" t="s">
        <v>58</v>
      </c>
      <c r="D22" s="414">
        <v>2551159.5</v>
      </c>
      <c r="E22" s="414">
        <v>2028423.71</v>
      </c>
      <c r="F22" s="414">
        <f>VLOOKUP(A22,[2]Sheet2!$A$1:$B$65536,2,FALSE)</f>
        <v>3063715.28</v>
      </c>
      <c r="G22" s="414">
        <f>VLOOKUP(A22,[2]Sheet1!$A$1:$B$65536,2,FALSE)</f>
        <v>3686860.75</v>
      </c>
      <c r="H22" s="415">
        <f>G22/F22</f>
        <v>1.203395359245</v>
      </c>
      <c r="I22" s="414">
        <f t="shared" si="2"/>
        <v>1135701.25</v>
      </c>
      <c r="J22" s="415">
        <f>I22/D22</f>
        <v>0.445170617517251</v>
      </c>
    </row>
    <row r="23" s="349" customFormat="1" ht="24" customHeight="1" spans="1:10">
      <c r="A23" s="412">
        <v>2010202</v>
      </c>
      <c r="B23" s="413">
        <f t="shared" si="4"/>
        <v>7</v>
      </c>
      <c r="C23" s="416" t="s">
        <v>59</v>
      </c>
      <c r="D23" s="414"/>
      <c r="E23" s="414"/>
      <c r="F23" s="414">
        <f>VLOOKUP(A23,[2]Sheet2!$A$1:$B$65536,2,FALSE)</f>
        <v>117990</v>
      </c>
      <c r="G23" s="414">
        <f>VLOOKUP(A23,[2]Sheet1!$A$1:$B$65536,2,FALSE)</f>
        <v>116120</v>
      </c>
      <c r="H23" s="415"/>
      <c r="I23" s="414"/>
      <c r="J23" s="415"/>
    </row>
    <row r="24" s="349" customFormat="1" ht="24" customHeight="1" spans="1:10">
      <c r="A24" s="412">
        <v>2010203</v>
      </c>
      <c r="B24" s="413">
        <f t="shared" si="4"/>
        <v>7</v>
      </c>
      <c r="C24" s="416" t="s">
        <v>60</v>
      </c>
      <c r="D24" s="414">
        <v>13020</v>
      </c>
      <c r="E24" s="414"/>
      <c r="F24" s="414"/>
      <c r="G24" s="414"/>
      <c r="H24" s="415"/>
      <c r="I24" s="414">
        <f t="shared" si="2"/>
        <v>-13020</v>
      </c>
      <c r="J24" s="415"/>
    </row>
    <row r="25" s="349" customFormat="1" ht="24" customHeight="1" spans="1:10">
      <c r="A25" s="412">
        <v>2010204</v>
      </c>
      <c r="B25" s="413">
        <f t="shared" si="4"/>
        <v>7</v>
      </c>
      <c r="C25" s="416" t="s">
        <v>70</v>
      </c>
      <c r="D25" s="414">
        <v>224124</v>
      </c>
      <c r="E25" s="414"/>
      <c r="F25" s="414">
        <f>VLOOKUP(A25,[2]Sheet2!$A$1:$B$65536,2,FALSE)</f>
        <v>150000</v>
      </c>
      <c r="G25" s="414">
        <f>VLOOKUP(A25,[2]Sheet1!$A$1:$B$65536,2,FALSE)</f>
        <v>115156.28</v>
      </c>
      <c r="H25" s="415">
        <f t="shared" ref="H25:H27" si="6">G25/F25</f>
        <v>0.767708533333333</v>
      </c>
      <c r="I25" s="414">
        <f t="shared" si="2"/>
        <v>-108967.72</v>
      </c>
      <c r="J25" s="415">
        <f t="shared" ref="J25:J27" si="7">I25/D25</f>
        <v>-0.48619389266656</v>
      </c>
    </row>
    <row r="26" s="349" customFormat="1" ht="24" customHeight="1" spans="1:10">
      <c r="A26" s="412">
        <v>2010205</v>
      </c>
      <c r="B26" s="413">
        <f t="shared" si="4"/>
        <v>7</v>
      </c>
      <c r="C26" s="6" t="s">
        <v>71</v>
      </c>
      <c r="D26" s="414">
        <v>103440</v>
      </c>
      <c r="E26" s="414"/>
      <c r="F26" s="414">
        <f>VLOOKUP(A26,[2]Sheet2!$A$1:$B$65536,2,FALSE)</f>
        <v>370000</v>
      </c>
      <c r="G26" s="414">
        <f>VLOOKUP(A26,[2]Sheet1!$A$1:$B$65536,2,FALSE)</f>
        <v>79210.56</v>
      </c>
      <c r="H26" s="415">
        <f t="shared" si="6"/>
        <v>0.214082594594595</v>
      </c>
      <c r="I26" s="414">
        <f t="shared" si="2"/>
        <v>-24229.44</v>
      </c>
      <c r="J26" s="415">
        <f t="shared" si="7"/>
        <v>-0.234236658932715</v>
      </c>
    </row>
    <row r="27" s="349" customFormat="1" ht="24" customHeight="1" spans="1:10">
      <c r="A27" s="412">
        <v>2010206</v>
      </c>
      <c r="B27" s="413">
        <f t="shared" si="4"/>
        <v>7</v>
      </c>
      <c r="C27" s="6" t="s">
        <v>72</v>
      </c>
      <c r="D27" s="414">
        <v>79276</v>
      </c>
      <c r="E27" s="414"/>
      <c r="F27" s="414"/>
      <c r="G27" s="414"/>
      <c r="H27" s="415"/>
      <c r="I27" s="414">
        <f t="shared" si="2"/>
        <v>-79276</v>
      </c>
      <c r="J27" s="415">
        <f t="shared" si="7"/>
        <v>-1</v>
      </c>
    </row>
    <row r="28" s="349" customFormat="1" ht="24" customHeight="1" spans="1:10">
      <c r="A28" s="412">
        <v>2010250</v>
      </c>
      <c r="B28" s="413">
        <f t="shared" si="4"/>
        <v>7</v>
      </c>
      <c r="C28" s="6" t="s">
        <v>67</v>
      </c>
      <c r="D28" s="414"/>
      <c r="E28" s="414"/>
      <c r="F28" s="414"/>
      <c r="G28" s="414"/>
      <c r="H28" s="415"/>
      <c r="I28" s="414"/>
      <c r="J28" s="415"/>
    </row>
    <row r="29" s="349" customFormat="1" ht="24" customHeight="1" spans="1:10">
      <c r="A29" s="412">
        <v>2010299</v>
      </c>
      <c r="B29" s="413">
        <f t="shared" si="4"/>
        <v>7</v>
      </c>
      <c r="C29" s="6" t="s">
        <v>73</v>
      </c>
      <c r="D29" s="414"/>
      <c r="E29" s="414"/>
      <c r="F29" s="414">
        <f>VLOOKUP(A29,[2]Sheet2!$A$1:$B$65536,2,FALSE)</f>
        <v>430413.5</v>
      </c>
      <c r="G29" s="414">
        <f>VLOOKUP(A29,[2]Sheet1!$A$1:$B$65536,2,FALSE)</f>
        <v>10413.5</v>
      </c>
      <c r="H29" s="415"/>
      <c r="I29" s="414"/>
      <c r="J29" s="415"/>
    </row>
    <row r="30" s="349" customFormat="1" ht="24" customHeight="1" spans="1:10">
      <c r="A30" s="407">
        <v>20103</v>
      </c>
      <c r="B30" s="408">
        <f t="shared" si="4"/>
        <v>5</v>
      </c>
      <c r="C30" s="409" t="s">
        <v>74</v>
      </c>
      <c r="D30" s="418">
        <v>58322674.63</v>
      </c>
      <c r="E30" s="418">
        <v>175046859.29</v>
      </c>
      <c r="F30" s="410">
        <f>VLOOKUP(A30,[2]Sheet2!$A$1:$B$65536,2,FALSE)</f>
        <v>203073550.88</v>
      </c>
      <c r="G30" s="410">
        <f>VLOOKUP(A30,[2]Sheet1!$A$1:$B$65536,2,FALSE)</f>
        <v>98666877.41</v>
      </c>
      <c r="H30" s="411">
        <f>G30/F30</f>
        <v>0.485867691693165</v>
      </c>
      <c r="I30" s="410">
        <f>G30-D30</f>
        <v>40344202.78</v>
      </c>
      <c r="J30" s="411">
        <f>I30/D30</f>
        <v>0.691741300205182</v>
      </c>
    </row>
    <row r="31" s="349" customFormat="1" ht="24" customHeight="1" spans="1:10">
      <c r="A31" s="412">
        <v>2010301</v>
      </c>
      <c r="B31" s="413">
        <f t="shared" si="4"/>
        <v>7</v>
      </c>
      <c r="C31" s="6" t="s">
        <v>58</v>
      </c>
      <c r="D31" s="414">
        <v>35287298.97</v>
      </c>
      <c r="E31" s="414">
        <v>71356787.04</v>
      </c>
      <c r="F31" s="414">
        <f>VLOOKUP(A31,[2]Sheet2!$A$1:$B$65536,2,FALSE)</f>
        <v>98770219.24</v>
      </c>
      <c r="G31" s="414">
        <f>VLOOKUP(A31,[2]Sheet1!$A$1:$B$65536,2,FALSE)</f>
        <v>51471810.61</v>
      </c>
      <c r="H31" s="415">
        <f t="shared" ref="H30:H33" si="8">G31/F31</f>
        <v>0.521126823510734</v>
      </c>
      <c r="I31" s="414">
        <f t="shared" si="2"/>
        <v>16184511.64</v>
      </c>
      <c r="J31" s="415">
        <f t="shared" ref="J29:J33" si="9">I31/D31</f>
        <v>0.458649772365958</v>
      </c>
    </row>
    <row r="32" s="349" customFormat="1" ht="24" customHeight="1" spans="1:10">
      <c r="A32" s="412">
        <v>2010302</v>
      </c>
      <c r="B32" s="413">
        <f t="shared" si="4"/>
        <v>7</v>
      </c>
      <c r="C32" s="6" t="s">
        <v>59</v>
      </c>
      <c r="D32" s="414">
        <v>10046934.33</v>
      </c>
      <c r="E32" s="414">
        <v>88481529.72</v>
      </c>
      <c r="F32" s="414">
        <f>VLOOKUP(A32,[2]Sheet2!$A$1:$B$65536,2,FALSE)</f>
        <v>5100065.84</v>
      </c>
      <c r="G32" s="414">
        <f>VLOOKUP(A32,[2]Sheet1!$A$1:$B$65536,2,FALSE)</f>
        <v>4054240.56</v>
      </c>
      <c r="H32" s="415">
        <f t="shared" si="8"/>
        <v>0.794938866906863</v>
      </c>
      <c r="I32" s="414">
        <f t="shared" si="2"/>
        <v>-5992693.77</v>
      </c>
      <c r="J32" s="415">
        <f t="shared" si="9"/>
        <v>-0.596469885555627</v>
      </c>
    </row>
    <row r="33" s="349" customFormat="1" ht="24" customHeight="1" spans="1:10">
      <c r="A33" s="412">
        <v>2010303</v>
      </c>
      <c r="B33" s="413">
        <f t="shared" si="4"/>
        <v>7</v>
      </c>
      <c r="C33" s="6" t="s">
        <v>60</v>
      </c>
      <c r="D33" s="414">
        <v>8775763.55</v>
      </c>
      <c r="E33" s="414">
        <v>2422561.5</v>
      </c>
      <c r="F33" s="414">
        <f>VLOOKUP(A33,[2]Sheet2!$A$1:$B$65536,2,FALSE)</f>
        <v>15962073.17</v>
      </c>
      <c r="G33" s="414">
        <f>VLOOKUP(A33,[2]Sheet1!$A$1:$B$65536,2,FALSE)</f>
        <v>17611754.6</v>
      </c>
      <c r="H33" s="415">
        <f t="shared" si="8"/>
        <v>1.10335007316597</v>
      </c>
      <c r="I33" s="414">
        <f t="shared" si="2"/>
        <v>8835991.05</v>
      </c>
      <c r="J33" s="415">
        <f t="shared" si="9"/>
        <v>1.00686293559037</v>
      </c>
    </row>
    <row r="34" s="349" customFormat="1" ht="24" customHeight="1" spans="1:10">
      <c r="A34" s="412">
        <v>2010304</v>
      </c>
      <c r="B34" s="413">
        <f t="shared" si="4"/>
        <v>7</v>
      </c>
      <c r="C34" s="6" t="s">
        <v>75</v>
      </c>
      <c r="D34" s="414"/>
      <c r="E34" s="414"/>
      <c r="F34" s="414"/>
      <c r="G34" s="414"/>
      <c r="H34" s="415"/>
      <c r="I34" s="414"/>
      <c r="J34" s="415"/>
    </row>
    <row r="35" s="349" customFormat="1" ht="24" customHeight="1" spans="1:10">
      <c r="A35" s="412">
        <v>2010305</v>
      </c>
      <c r="B35" s="413">
        <f t="shared" si="4"/>
        <v>7</v>
      </c>
      <c r="C35" s="6" t="s">
        <v>76</v>
      </c>
      <c r="D35" s="414">
        <v>4476</v>
      </c>
      <c r="E35" s="414"/>
      <c r="F35" s="414"/>
      <c r="G35" s="414"/>
      <c r="H35" s="415"/>
      <c r="I35" s="414">
        <f t="shared" si="2"/>
        <v>-4476</v>
      </c>
      <c r="J35" s="415"/>
    </row>
    <row r="36" s="349" customFormat="1" ht="24" customHeight="1" spans="1:10">
      <c r="A36" s="412">
        <v>2010306</v>
      </c>
      <c r="B36" s="413">
        <f t="shared" si="4"/>
        <v>7</v>
      </c>
      <c r="C36" s="6" t="s">
        <v>77</v>
      </c>
      <c r="D36" s="414">
        <v>571147.64</v>
      </c>
      <c r="E36" s="414"/>
      <c r="F36" s="414"/>
      <c r="G36" s="414"/>
      <c r="H36" s="415"/>
      <c r="I36" s="414">
        <f t="shared" si="2"/>
        <v>-571147.64</v>
      </c>
      <c r="J36" s="415">
        <f>I36/D36</f>
        <v>-1</v>
      </c>
    </row>
    <row r="37" s="349" customFormat="1" ht="24" customHeight="1" spans="1:10">
      <c r="A37" s="412">
        <v>2010308</v>
      </c>
      <c r="B37" s="413">
        <f t="shared" si="4"/>
        <v>7</v>
      </c>
      <c r="C37" s="6" t="s">
        <v>78</v>
      </c>
      <c r="D37" s="414"/>
      <c r="E37" s="414"/>
      <c r="F37" s="414"/>
      <c r="G37" s="414"/>
      <c r="H37" s="415"/>
      <c r="I37" s="414"/>
      <c r="J37" s="415"/>
    </row>
    <row r="38" s="349" customFormat="1" ht="24" customHeight="1" spans="1:10">
      <c r="A38" s="412">
        <v>2010309</v>
      </c>
      <c r="B38" s="413">
        <f t="shared" si="4"/>
        <v>7</v>
      </c>
      <c r="C38" s="6" t="s">
        <v>79</v>
      </c>
      <c r="D38" s="414"/>
      <c r="E38" s="414"/>
      <c r="F38" s="414"/>
      <c r="G38" s="414"/>
      <c r="H38" s="415"/>
      <c r="I38" s="414"/>
      <c r="J38" s="415"/>
    </row>
    <row r="39" s="349" customFormat="1" ht="24" customHeight="1" spans="1:10">
      <c r="A39" s="412">
        <v>2010350</v>
      </c>
      <c r="B39" s="413">
        <f t="shared" si="4"/>
        <v>7</v>
      </c>
      <c r="C39" s="6" t="s">
        <v>67</v>
      </c>
      <c r="D39" s="414">
        <v>3607820.64</v>
      </c>
      <c r="E39" s="414">
        <v>12785981.03</v>
      </c>
      <c r="F39" s="414">
        <f>VLOOKUP(A39,[2]Sheet2!$A$1:$B$65536,2,FALSE)</f>
        <v>14763539.96</v>
      </c>
      <c r="G39" s="414">
        <f>VLOOKUP(A39,[2]Sheet1!$A$1:$B$65536,2,FALSE)</f>
        <v>25350263.04</v>
      </c>
      <c r="H39" s="415">
        <f t="shared" ref="H36:H41" si="10">G39/F39</f>
        <v>1.71708567922622</v>
      </c>
      <c r="I39" s="414">
        <f t="shared" si="2"/>
        <v>21742442.4</v>
      </c>
      <c r="J39" s="415">
        <f>I39/D39</f>
        <v>6.02647541813498</v>
      </c>
    </row>
    <row r="40" s="349" customFormat="1" ht="24" customHeight="1" spans="1:10">
      <c r="A40" s="412">
        <v>2010399</v>
      </c>
      <c r="B40" s="413">
        <f t="shared" si="4"/>
        <v>7</v>
      </c>
      <c r="C40" s="6" t="s">
        <v>80</v>
      </c>
      <c r="D40" s="414">
        <v>29233.5</v>
      </c>
      <c r="E40" s="414"/>
      <c r="F40" s="414">
        <f>VLOOKUP(A40,[2]Sheet2!$A$1:$B$65536,2,FALSE)</f>
        <v>68477652.67</v>
      </c>
      <c r="G40" s="414">
        <f>VLOOKUP(A40,[2]Sheet1!$A$1:$B$65536,2,FALSE)</f>
        <v>178808.6</v>
      </c>
      <c r="H40" s="415">
        <f t="shared" si="10"/>
        <v>0.00261119639806719</v>
      </c>
      <c r="I40" s="414">
        <f t="shared" si="2"/>
        <v>149575.1</v>
      </c>
      <c r="J40" s="415"/>
    </row>
    <row r="41" s="349" customFormat="1" ht="24" customHeight="1" spans="1:10">
      <c r="A41" s="407">
        <v>20104</v>
      </c>
      <c r="B41" s="408">
        <f t="shared" si="4"/>
        <v>5</v>
      </c>
      <c r="C41" s="409" t="s">
        <v>81</v>
      </c>
      <c r="D41" s="410">
        <v>2202470.09</v>
      </c>
      <c r="E41" s="410">
        <v>877058.79</v>
      </c>
      <c r="F41" s="410">
        <f>VLOOKUP(A41,[2]Sheet2!$A$1:$B$65536,2,FALSE)</f>
        <v>13699304.74</v>
      </c>
      <c r="G41" s="410">
        <f>VLOOKUP(A41,[2]Sheet1!$A$1:$B$65536,2,FALSE)</f>
        <v>5775063.28</v>
      </c>
      <c r="H41" s="411">
        <f t="shared" si="10"/>
        <v>0.421558859343982</v>
      </c>
      <c r="I41" s="410">
        <f t="shared" si="2"/>
        <v>3572593.19</v>
      </c>
      <c r="J41" s="411">
        <f>I41/D41</f>
        <v>1.62208477028626</v>
      </c>
    </row>
    <row r="42" s="349" customFormat="1" ht="24" customHeight="1" spans="1:10">
      <c r="A42" s="412">
        <v>2010401</v>
      </c>
      <c r="B42" s="413">
        <f t="shared" si="4"/>
        <v>7</v>
      </c>
      <c r="C42" s="6" t="s">
        <v>58</v>
      </c>
      <c r="D42" s="414">
        <v>1584189.63</v>
      </c>
      <c r="E42" s="414">
        <v>877058.79</v>
      </c>
      <c r="F42" s="414">
        <f>VLOOKUP(A42,[2]Sheet2!$A$1:$B$65536,2,FALSE)</f>
        <v>1928411.03</v>
      </c>
      <c r="G42" s="414">
        <f>VLOOKUP(A42,[2]Sheet1!$A$1:$B$65536,2,FALSE)</f>
        <v>2178560.24</v>
      </c>
      <c r="H42" s="415">
        <f t="shared" ref="H41:H43" si="11">G42/F42</f>
        <v>1.12971778635803</v>
      </c>
      <c r="I42" s="414">
        <f t="shared" si="2"/>
        <v>594370.61</v>
      </c>
      <c r="J42" s="415">
        <f>I42/D42</f>
        <v>0.375189054860813</v>
      </c>
    </row>
    <row r="43" s="349" customFormat="1" ht="24" customHeight="1" spans="1:10">
      <c r="A43" s="412">
        <v>2010402</v>
      </c>
      <c r="B43" s="413">
        <f t="shared" si="4"/>
        <v>7</v>
      </c>
      <c r="C43" s="6" t="s">
        <v>59</v>
      </c>
      <c r="D43" s="414">
        <v>232945.55</v>
      </c>
      <c r="E43" s="414"/>
      <c r="F43" s="414">
        <f>VLOOKUP(A43,[2]Sheet2!$A$1:$B$65536,2,FALSE)</f>
        <v>2160893.71</v>
      </c>
      <c r="G43" s="414">
        <f>VLOOKUP(A43,[2]Sheet1!$A$1:$B$65536,2,FALSE)</f>
        <v>2216614.27</v>
      </c>
      <c r="H43" s="415">
        <f t="shared" si="11"/>
        <v>1.02578588652563</v>
      </c>
      <c r="I43" s="414">
        <f t="shared" si="2"/>
        <v>1983668.72</v>
      </c>
      <c r="J43" s="415">
        <f>I43/D43</f>
        <v>8.51558967320904</v>
      </c>
    </row>
    <row r="44" s="349" customFormat="1" ht="24" customHeight="1" spans="1:10">
      <c r="A44" s="412">
        <v>2010403</v>
      </c>
      <c r="B44" s="413">
        <f t="shared" si="4"/>
        <v>7</v>
      </c>
      <c r="C44" s="6" t="s">
        <v>60</v>
      </c>
      <c r="D44" s="414"/>
      <c r="E44" s="414"/>
      <c r="F44" s="414"/>
      <c r="G44" s="414"/>
      <c r="H44" s="415"/>
      <c r="I44" s="414"/>
      <c r="J44" s="415"/>
    </row>
    <row r="45" s="349" customFormat="1" ht="24" customHeight="1" spans="1:10">
      <c r="A45" s="412">
        <v>2010404</v>
      </c>
      <c r="B45" s="413">
        <f t="shared" si="4"/>
        <v>7</v>
      </c>
      <c r="C45" s="6" t="s">
        <v>82</v>
      </c>
      <c r="D45" s="414"/>
      <c r="E45" s="414"/>
      <c r="F45" s="414"/>
      <c r="G45" s="414"/>
      <c r="H45" s="415"/>
      <c r="I45" s="414"/>
      <c r="J45" s="415"/>
    </row>
    <row r="46" s="349" customFormat="1" ht="24" customHeight="1" spans="1:10">
      <c r="A46" s="412">
        <v>2010405</v>
      </c>
      <c r="B46" s="413">
        <f t="shared" si="4"/>
        <v>7</v>
      </c>
      <c r="C46" s="6" t="s">
        <v>83</v>
      </c>
      <c r="D46" s="414"/>
      <c r="E46" s="414"/>
      <c r="F46" s="414"/>
      <c r="G46" s="414"/>
      <c r="H46" s="415"/>
      <c r="I46" s="414"/>
      <c r="J46" s="415"/>
    </row>
    <row r="47" s="349" customFormat="1" ht="24" customHeight="1" spans="1:10">
      <c r="A47" s="412">
        <v>2010406</v>
      </c>
      <c r="B47" s="413">
        <f t="shared" si="4"/>
        <v>7</v>
      </c>
      <c r="C47" s="6" t="s">
        <v>84</v>
      </c>
      <c r="D47" s="414"/>
      <c r="E47" s="414"/>
      <c r="F47" s="414"/>
      <c r="G47" s="414"/>
      <c r="H47" s="415"/>
      <c r="I47" s="414"/>
      <c r="J47" s="415"/>
    </row>
    <row r="48" s="349" customFormat="1" ht="24" customHeight="1" spans="1:10">
      <c r="A48" s="412">
        <v>2010407</v>
      </c>
      <c r="B48" s="413">
        <f t="shared" si="4"/>
        <v>7</v>
      </c>
      <c r="C48" s="6" t="s">
        <v>85</v>
      </c>
      <c r="D48" s="414"/>
      <c r="E48" s="414"/>
      <c r="F48" s="414"/>
      <c r="G48" s="414"/>
      <c r="H48" s="415"/>
      <c r="I48" s="414"/>
      <c r="J48" s="415"/>
    </row>
    <row r="49" s="349" customFormat="1" ht="24" customHeight="1" spans="1:10">
      <c r="A49" s="412">
        <v>2010408</v>
      </c>
      <c r="B49" s="413">
        <f t="shared" si="4"/>
        <v>7</v>
      </c>
      <c r="C49" s="6" t="s">
        <v>86</v>
      </c>
      <c r="D49" s="414"/>
      <c r="E49" s="414"/>
      <c r="F49" s="414"/>
      <c r="G49" s="414"/>
      <c r="H49" s="415"/>
      <c r="I49" s="414"/>
      <c r="J49" s="415"/>
    </row>
    <row r="50" s="349" customFormat="1" ht="24" customHeight="1" spans="1:10">
      <c r="A50" s="412">
        <v>2010450</v>
      </c>
      <c r="B50" s="413">
        <f t="shared" si="4"/>
        <v>7</v>
      </c>
      <c r="C50" s="6" t="s">
        <v>67</v>
      </c>
      <c r="D50" s="414"/>
      <c r="E50" s="414"/>
      <c r="F50" s="414"/>
      <c r="G50" s="414"/>
      <c r="H50" s="415"/>
      <c r="I50" s="414"/>
      <c r="J50" s="415"/>
    </row>
    <row r="51" s="349" customFormat="1" ht="24" customHeight="1" spans="1:10">
      <c r="A51" s="412">
        <v>2010499</v>
      </c>
      <c r="B51" s="413">
        <f t="shared" si="4"/>
        <v>7</v>
      </c>
      <c r="C51" s="6" t="s">
        <v>87</v>
      </c>
      <c r="D51" s="414">
        <v>385334.91</v>
      </c>
      <c r="E51" s="414"/>
      <c r="F51" s="414">
        <f>VLOOKUP(A51,[2]Sheet2!$A$1:$B$65536,2,FALSE)</f>
        <v>9610000</v>
      </c>
      <c r="G51" s="414">
        <f>VLOOKUP(A51,[2]Sheet1!$A$1:$B$65536,2,FALSE)</f>
        <v>1379888.77</v>
      </c>
      <c r="H51" s="415">
        <f t="shared" ref="H51:H54" si="12">G51/F51</f>
        <v>0.143588841831426</v>
      </c>
      <c r="I51" s="414">
        <f t="shared" si="2"/>
        <v>994553.86</v>
      </c>
      <c r="J51" s="415">
        <f>I51/D51</f>
        <v>2.58101156731426</v>
      </c>
    </row>
    <row r="52" s="349" customFormat="1" ht="24" customHeight="1" spans="1:10">
      <c r="A52" s="407">
        <v>20105</v>
      </c>
      <c r="B52" s="408">
        <f t="shared" si="4"/>
        <v>5</v>
      </c>
      <c r="C52" s="409" t="s">
        <v>88</v>
      </c>
      <c r="D52" s="410">
        <v>2991900.58</v>
      </c>
      <c r="E52" s="410">
        <v>899575.91</v>
      </c>
      <c r="F52" s="410">
        <f>VLOOKUP(A52,[2]Sheet2!$A$1:$B$65536,2,FALSE)</f>
        <v>4129948.17</v>
      </c>
      <c r="G52" s="410">
        <f>VLOOKUP(A52,[2]Sheet1!$A$1:$B$65536,2,FALSE)</f>
        <v>3719293.7</v>
      </c>
      <c r="H52" s="411">
        <f t="shared" si="12"/>
        <v>0.900566677087379</v>
      </c>
      <c r="I52" s="410">
        <f t="shared" si="2"/>
        <v>727393.12</v>
      </c>
      <c r="J52" s="411">
        <f>I52/D52</f>
        <v>0.243120752361364</v>
      </c>
    </row>
    <row r="53" s="349" customFormat="1" ht="24" customHeight="1" spans="1:10">
      <c r="A53" s="412">
        <v>2010501</v>
      </c>
      <c r="B53" s="413">
        <f t="shared" si="4"/>
        <v>7</v>
      </c>
      <c r="C53" s="6" t="s">
        <v>58</v>
      </c>
      <c r="D53" s="414">
        <v>1886474.72</v>
      </c>
      <c r="E53" s="414">
        <v>568735.91</v>
      </c>
      <c r="F53" s="414">
        <f>VLOOKUP(A53,[2]Sheet2!$A$1:$B$65536,2,FALSE)</f>
        <v>2839159.17</v>
      </c>
      <c r="G53" s="414">
        <f>VLOOKUP(A53,[2]Sheet1!$A$1:$B$65536,2,FALSE)</f>
        <v>2721888.2</v>
      </c>
      <c r="H53" s="415">
        <f t="shared" si="12"/>
        <v>0.958695175938304</v>
      </c>
      <c r="I53" s="414">
        <f t="shared" si="2"/>
        <v>835413.48</v>
      </c>
      <c r="J53" s="415">
        <f t="shared" ref="J52:J54" si="13">I53/D53</f>
        <v>0.442843718573658</v>
      </c>
    </row>
    <row r="54" s="349" customFormat="1" ht="24" customHeight="1" spans="1:10">
      <c r="A54" s="412">
        <v>2010502</v>
      </c>
      <c r="B54" s="413">
        <f t="shared" si="4"/>
        <v>7</v>
      </c>
      <c r="C54" s="6" t="s">
        <v>59</v>
      </c>
      <c r="D54" s="414">
        <v>67200</v>
      </c>
      <c r="E54" s="414"/>
      <c r="F54" s="414">
        <f>VLOOKUP(A54,[2]Sheet2!$A$1:$B$65536,2,FALSE)</f>
        <v>133100</v>
      </c>
      <c r="G54" s="414">
        <f>VLOOKUP(A54,[2]Sheet1!$A$1:$B$65536,2,FALSE)</f>
        <v>52016.5</v>
      </c>
      <c r="H54" s="415">
        <f t="shared" si="12"/>
        <v>0.390807663410969</v>
      </c>
      <c r="I54" s="414">
        <f t="shared" si="2"/>
        <v>-15183.5</v>
      </c>
      <c r="J54" s="415"/>
    </row>
    <row r="55" s="349" customFormat="1" ht="24" customHeight="1" spans="1:10">
      <c r="A55" s="412">
        <v>2010503</v>
      </c>
      <c r="B55" s="413">
        <f t="shared" si="4"/>
        <v>7</v>
      </c>
      <c r="C55" s="6" t="s">
        <v>60</v>
      </c>
      <c r="D55" s="414"/>
      <c r="E55" s="414"/>
      <c r="F55" s="414"/>
      <c r="G55" s="414"/>
      <c r="H55" s="415"/>
      <c r="I55" s="414"/>
      <c r="J55" s="415"/>
    </row>
    <row r="56" s="349" customFormat="1" ht="24" customHeight="1" spans="1:10">
      <c r="A56" s="412">
        <v>2010504</v>
      </c>
      <c r="B56" s="413">
        <f t="shared" si="4"/>
        <v>7</v>
      </c>
      <c r="C56" s="6" t="s">
        <v>89</v>
      </c>
      <c r="D56" s="414"/>
      <c r="E56" s="414"/>
      <c r="F56" s="414"/>
      <c r="G56" s="414"/>
      <c r="H56" s="415"/>
      <c r="I56" s="414"/>
      <c r="J56" s="415"/>
    </row>
    <row r="57" s="349" customFormat="1" ht="24" customHeight="1" spans="1:10">
      <c r="A57" s="412">
        <v>2010505</v>
      </c>
      <c r="B57" s="413">
        <f t="shared" si="4"/>
        <v>7</v>
      </c>
      <c r="C57" s="6" t="s">
        <v>90</v>
      </c>
      <c r="D57" s="414"/>
      <c r="E57" s="414"/>
      <c r="F57" s="414"/>
      <c r="G57" s="414"/>
      <c r="H57" s="415"/>
      <c r="I57" s="414"/>
      <c r="J57" s="415"/>
    </row>
    <row r="58" s="349" customFormat="1" ht="24" customHeight="1" spans="1:10">
      <c r="A58" s="412">
        <v>2010506</v>
      </c>
      <c r="B58" s="413">
        <f t="shared" si="4"/>
        <v>7</v>
      </c>
      <c r="C58" s="6" t="s">
        <v>91</v>
      </c>
      <c r="D58" s="414">
        <v>157000</v>
      </c>
      <c r="E58" s="414"/>
      <c r="F58" s="414"/>
      <c r="G58" s="414"/>
      <c r="H58" s="415"/>
      <c r="I58" s="414">
        <f t="shared" si="2"/>
        <v>-157000</v>
      </c>
      <c r="J58" s="415">
        <f t="shared" ref="J58:J60" si="14">I58/D58</f>
        <v>-1</v>
      </c>
    </row>
    <row r="59" s="349" customFormat="1" ht="24" customHeight="1" spans="1:10">
      <c r="A59" s="412">
        <v>2010507</v>
      </c>
      <c r="B59" s="413">
        <f t="shared" si="4"/>
        <v>7</v>
      </c>
      <c r="C59" s="6" t="s">
        <v>92</v>
      </c>
      <c r="D59" s="414">
        <v>743755.86</v>
      </c>
      <c r="E59" s="414">
        <v>330840</v>
      </c>
      <c r="F59" s="414">
        <f>VLOOKUP(A59,[2]Sheet2!$A$1:$B$65536,2,FALSE)</f>
        <v>867059</v>
      </c>
      <c r="G59" s="414">
        <f>VLOOKUP(A59,[2]Sheet1!$A$1:$B$65536,2,FALSE)</f>
        <v>810359</v>
      </c>
      <c r="H59" s="415">
        <f t="shared" ref="H58:H60" si="15">G59/F59</f>
        <v>0.934606526199486</v>
      </c>
      <c r="I59" s="414">
        <f t="shared" si="2"/>
        <v>66603.14</v>
      </c>
      <c r="J59" s="415">
        <f t="shared" si="14"/>
        <v>0.0895497347745267</v>
      </c>
    </row>
    <row r="60" s="349" customFormat="1" ht="24" customHeight="1" spans="1:10">
      <c r="A60" s="412">
        <v>2010508</v>
      </c>
      <c r="B60" s="413">
        <f t="shared" si="4"/>
        <v>7</v>
      </c>
      <c r="C60" s="6" t="s">
        <v>93</v>
      </c>
      <c r="D60" s="414">
        <v>137470</v>
      </c>
      <c r="E60" s="414"/>
      <c r="F60" s="414">
        <f>VLOOKUP(A60,[2]Sheet2!$A$1:$B$65536,2,FALSE)</f>
        <v>102630</v>
      </c>
      <c r="G60" s="414">
        <f>VLOOKUP(A60,[2]Sheet1!$A$1:$B$65536,2,FALSE)</f>
        <v>135030</v>
      </c>
      <c r="H60" s="415">
        <f t="shared" si="15"/>
        <v>1.31569716457176</v>
      </c>
      <c r="I60" s="414">
        <f t="shared" si="2"/>
        <v>-2440</v>
      </c>
      <c r="J60" s="415">
        <f t="shared" si="14"/>
        <v>-0.0177493271259184</v>
      </c>
    </row>
    <row r="61" s="349" customFormat="1" ht="24" customHeight="1" spans="1:10">
      <c r="A61" s="412">
        <v>2010550</v>
      </c>
      <c r="B61" s="413">
        <f t="shared" si="4"/>
        <v>7</v>
      </c>
      <c r="C61" s="6" t="s">
        <v>67</v>
      </c>
      <c r="D61" s="414"/>
      <c r="E61" s="414"/>
      <c r="F61" s="414"/>
      <c r="G61" s="414"/>
      <c r="H61" s="415"/>
      <c r="I61" s="414"/>
      <c r="J61" s="415"/>
    </row>
    <row r="62" s="349" customFormat="1" ht="24" customHeight="1" spans="1:10">
      <c r="A62" s="412">
        <v>2010599</v>
      </c>
      <c r="B62" s="413">
        <f t="shared" si="4"/>
        <v>7</v>
      </c>
      <c r="C62" s="6" t="s">
        <v>94</v>
      </c>
      <c r="D62" s="414"/>
      <c r="E62" s="414"/>
      <c r="F62" s="414">
        <f>VLOOKUP(A62,[2]Sheet2!$A$1:$B$65536,2,FALSE)</f>
        <v>188000</v>
      </c>
      <c r="G62" s="414"/>
      <c r="H62" s="415">
        <f>G62/F62</f>
        <v>0</v>
      </c>
      <c r="I62" s="414"/>
      <c r="J62" s="415"/>
    </row>
    <row r="63" s="349" customFormat="1" ht="24" customHeight="1" spans="1:10">
      <c r="A63" s="407">
        <v>20106</v>
      </c>
      <c r="B63" s="408">
        <f t="shared" si="4"/>
        <v>5</v>
      </c>
      <c r="C63" s="409" t="s">
        <v>95</v>
      </c>
      <c r="D63" s="410">
        <v>7622287.59</v>
      </c>
      <c r="E63" s="410">
        <v>1532586.52</v>
      </c>
      <c r="F63" s="410">
        <f>VLOOKUP(A63,[2]Sheet2!$A$1:$B$65536,2,FALSE)</f>
        <v>6537363.8</v>
      </c>
      <c r="G63" s="410">
        <f>VLOOKUP(A63,[2]Sheet1!$A$1:$B$65536,2,FALSE)</f>
        <v>6588424.82</v>
      </c>
      <c r="H63" s="411">
        <f>G63/F63</f>
        <v>1.00781064379498</v>
      </c>
      <c r="I63" s="410">
        <f>G63-D63</f>
        <v>-1033862.77</v>
      </c>
      <c r="J63" s="411">
        <f>I63/D63</f>
        <v>-0.135636809526364</v>
      </c>
    </row>
    <row r="64" s="349" customFormat="1" ht="24" customHeight="1" spans="1:10">
      <c r="A64" s="412">
        <v>2010601</v>
      </c>
      <c r="B64" s="413">
        <f t="shared" si="4"/>
        <v>7</v>
      </c>
      <c r="C64" s="6" t="s">
        <v>58</v>
      </c>
      <c r="D64" s="414">
        <v>6366751.59</v>
      </c>
      <c r="E64" s="414">
        <v>1532586.52</v>
      </c>
      <c r="F64" s="414">
        <f>VLOOKUP(A64,[2]Sheet2!$A$1:$B$65536,2,FALSE)</f>
        <v>5832614.8</v>
      </c>
      <c r="G64" s="414">
        <f>VLOOKUP(A64,[2]Sheet1!$A$1:$B$65536,2,FALSE)</f>
        <v>6368578.82</v>
      </c>
      <c r="H64" s="415">
        <f t="shared" ref="H63:H65" si="16">G64/F64</f>
        <v>1.09189086513994</v>
      </c>
      <c r="I64" s="414">
        <f t="shared" si="2"/>
        <v>1827.23000000045</v>
      </c>
      <c r="J64" s="415">
        <f t="shared" ref="J63:J65" si="17">I64/D64</f>
        <v>0.000286995648278536</v>
      </c>
    </row>
    <row r="65" s="349" customFormat="1" ht="24" customHeight="1" spans="1:10">
      <c r="A65" s="412">
        <v>2010602</v>
      </c>
      <c r="B65" s="413">
        <f t="shared" si="4"/>
        <v>7</v>
      </c>
      <c r="C65" s="6" t="s">
        <v>59</v>
      </c>
      <c r="D65" s="414">
        <v>988195.15</v>
      </c>
      <c r="E65" s="414"/>
      <c r="F65" s="414">
        <f>VLOOKUP(A65,[2]Sheet2!$A$1:$B$65536,2,FALSE)</f>
        <v>704749</v>
      </c>
      <c r="G65" s="414">
        <f>VLOOKUP(A65,[2]Sheet1!$A$1:$B$65536,2,FALSE)</f>
        <v>196096</v>
      </c>
      <c r="H65" s="415">
        <f t="shared" si="16"/>
        <v>0.278249419296799</v>
      </c>
      <c r="I65" s="414">
        <f t="shared" si="2"/>
        <v>-792099.15</v>
      </c>
      <c r="J65" s="415">
        <f t="shared" si="17"/>
        <v>-0.801561462834542</v>
      </c>
    </row>
    <row r="66" s="349" customFormat="1" ht="24" customHeight="1" spans="1:10">
      <c r="A66" s="412">
        <v>2010603</v>
      </c>
      <c r="B66" s="413">
        <f t="shared" si="4"/>
        <v>7</v>
      </c>
      <c r="C66" s="6" t="s">
        <v>60</v>
      </c>
      <c r="D66" s="414"/>
      <c r="E66" s="414"/>
      <c r="F66" s="414"/>
      <c r="G66" s="414"/>
      <c r="H66" s="415"/>
      <c r="I66" s="414"/>
      <c r="J66" s="415"/>
    </row>
    <row r="67" s="349" customFormat="1" ht="24" customHeight="1" spans="1:10">
      <c r="A67" s="412">
        <v>2010604</v>
      </c>
      <c r="B67" s="413">
        <f t="shared" si="4"/>
        <v>7</v>
      </c>
      <c r="C67" s="6" t="s">
        <v>96</v>
      </c>
      <c r="D67" s="414"/>
      <c r="E67" s="414"/>
      <c r="F67" s="414"/>
      <c r="G67" s="414"/>
      <c r="H67" s="415"/>
      <c r="I67" s="414"/>
      <c r="J67" s="415"/>
    </row>
    <row r="68" s="349" customFormat="1" ht="24" customHeight="1" spans="1:10">
      <c r="A68" s="412">
        <v>2010605</v>
      </c>
      <c r="B68" s="413">
        <f t="shared" si="4"/>
        <v>7</v>
      </c>
      <c r="C68" s="6" t="s">
        <v>97</v>
      </c>
      <c r="D68" s="414">
        <v>23351</v>
      </c>
      <c r="E68" s="414"/>
      <c r="F68" s="414"/>
      <c r="G68" s="414"/>
      <c r="H68" s="415"/>
      <c r="I68" s="414">
        <f t="shared" si="2"/>
        <v>-23351</v>
      </c>
      <c r="J68" s="415">
        <f t="shared" ref="J68:J71" si="18">I68/D68</f>
        <v>-1</v>
      </c>
    </row>
    <row r="69" s="349" customFormat="1" ht="24" customHeight="1" spans="1:10">
      <c r="A69" s="412">
        <v>2010606</v>
      </c>
      <c r="B69" s="413">
        <f t="shared" si="4"/>
        <v>7</v>
      </c>
      <c r="C69" s="6" t="s">
        <v>98</v>
      </c>
      <c r="D69" s="414"/>
      <c r="E69" s="414"/>
      <c r="F69" s="414"/>
      <c r="G69" s="414"/>
      <c r="H69" s="415"/>
      <c r="I69" s="414"/>
      <c r="J69" s="415"/>
    </row>
    <row r="70" s="349" customFormat="1" ht="24" customHeight="1" spans="1:10">
      <c r="A70" s="412">
        <v>2010607</v>
      </c>
      <c r="B70" s="413">
        <f t="shared" si="4"/>
        <v>7</v>
      </c>
      <c r="C70" s="6" t="s">
        <v>99</v>
      </c>
      <c r="D70" s="414">
        <v>243989.85</v>
      </c>
      <c r="E70" s="414"/>
      <c r="F70" s="414"/>
      <c r="G70" s="414">
        <f>VLOOKUP(A70,[2]Sheet1!$A$1:$B$65536,2,FALSE)</f>
        <v>23750</v>
      </c>
      <c r="H70" s="415"/>
      <c r="I70" s="414">
        <f t="shared" si="2"/>
        <v>-220239.85</v>
      </c>
      <c r="J70" s="415">
        <f t="shared" si="18"/>
        <v>-0.902659885237029</v>
      </c>
    </row>
    <row r="71" s="349" customFormat="1" ht="24" customHeight="1" spans="1:10">
      <c r="A71" s="412">
        <v>2010608</v>
      </c>
      <c r="B71" s="413">
        <f t="shared" si="4"/>
        <v>7</v>
      </c>
      <c r="C71" s="6" t="s">
        <v>100</v>
      </c>
      <c r="D71" s="414"/>
      <c r="E71" s="414"/>
      <c r="F71" s="414"/>
      <c r="G71" s="414"/>
      <c r="H71" s="415"/>
      <c r="I71" s="414"/>
      <c r="J71" s="415"/>
    </row>
    <row r="72" s="349" customFormat="1" ht="24" customHeight="1" spans="1:10">
      <c r="A72" s="412">
        <v>2010650</v>
      </c>
      <c r="B72" s="413">
        <f t="shared" si="4"/>
        <v>7</v>
      </c>
      <c r="C72" s="6" t="s">
        <v>67</v>
      </c>
      <c r="D72" s="414"/>
      <c r="E72" s="414"/>
      <c r="F72" s="414"/>
      <c r="G72" s="414"/>
      <c r="H72" s="415"/>
      <c r="I72" s="414"/>
      <c r="J72" s="415"/>
    </row>
    <row r="73" s="349" customFormat="1" ht="24" customHeight="1" spans="1:10">
      <c r="A73" s="412">
        <v>2010699</v>
      </c>
      <c r="B73" s="413">
        <f t="shared" ref="B73:B136" si="19">LEN(A73)</f>
        <v>7</v>
      </c>
      <c r="C73" s="6" t="s">
        <v>101</v>
      </c>
      <c r="D73" s="414"/>
      <c r="E73" s="414"/>
      <c r="F73" s="414"/>
      <c r="G73" s="414"/>
      <c r="H73" s="415"/>
      <c r="I73" s="414"/>
      <c r="J73" s="415"/>
    </row>
    <row r="74" s="349" customFormat="1" ht="24" customHeight="1" spans="1:10">
      <c r="A74" s="407">
        <v>20107</v>
      </c>
      <c r="B74" s="408">
        <f t="shared" si="19"/>
        <v>5</v>
      </c>
      <c r="C74" s="409" t="s">
        <v>102</v>
      </c>
      <c r="D74" s="410">
        <v>14120087.82</v>
      </c>
      <c r="E74" s="410"/>
      <c r="F74" s="410">
        <f>VLOOKUP(A74,[2]Sheet2!$A$1:$B$65536,2,FALSE)</f>
        <v>12944886.41</v>
      </c>
      <c r="G74" s="410">
        <f>VLOOKUP(A74,[2]Sheet1!$A$1:$B$65536,2,FALSE)</f>
        <v>26419703.59</v>
      </c>
      <c r="H74" s="411">
        <f>G74/F74</f>
        <v>2.04093746002982</v>
      </c>
      <c r="I74" s="410">
        <f>G74-D74</f>
        <v>12299615.77</v>
      </c>
      <c r="J74" s="411">
        <f>I74/D74</f>
        <v>0.871072186433469</v>
      </c>
    </row>
    <row r="75" s="349" customFormat="1" ht="24" customHeight="1" spans="1:10">
      <c r="A75" s="412">
        <v>2010701</v>
      </c>
      <c r="B75" s="413">
        <f t="shared" si="19"/>
        <v>7</v>
      </c>
      <c r="C75" s="6" t="s">
        <v>58</v>
      </c>
      <c r="D75" s="414"/>
      <c r="E75" s="414"/>
      <c r="F75" s="414">
        <f>VLOOKUP(A75,[2]Sheet2!$A$1:$B$65536,2,FALSE)</f>
        <v>9173007.68</v>
      </c>
      <c r="G75" s="414">
        <f>VLOOKUP(A75,[2]Sheet1!$A$1:$B$65536,2,FALSE)</f>
        <v>9173007.68</v>
      </c>
      <c r="H75" s="415"/>
      <c r="I75" s="414">
        <f>G75-D75</f>
        <v>9173007.68</v>
      </c>
      <c r="J75" s="415"/>
    </row>
    <row r="76" s="349" customFormat="1" ht="24" customHeight="1" spans="1:10">
      <c r="A76" s="412">
        <v>2010702</v>
      </c>
      <c r="B76" s="413">
        <f t="shared" si="19"/>
        <v>7</v>
      </c>
      <c r="C76" s="6" t="s">
        <v>59</v>
      </c>
      <c r="D76" s="414"/>
      <c r="E76" s="414"/>
      <c r="F76" s="414">
        <f>VLOOKUP(A76,[2]Sheet2!$A$1:$B$65536,2,FALSE)</f>
        <v>2273867.76</v>
      </c>
      <c r="G76" s="414">
        <f>VLOOKUP(A76,[2]Sheet1!$A$1:$B$65536,2,FALSE)</f>
        <v>2273867.76</v>
      </c>
      <c r="H76" s="415"/>
      <c r="I76" s="414"/>
      <c r="J76" s="415"/>
    </row>
    <row r="77" s="349" customFormat="1" ht="24" customHeight="1" spans="1:10">
      <c r="A77" s="412">
        <v>2010703</v>
      </c>
      <c r="B77" s="413">
        <f t="shared" si="19"/>
        <v>7</v>
      </c>
      <c r="C77" s="6" t="s">
        <v>60</v>
      </c>
      <c r="D77" s="414"/>
      <c r="E77" s="414"/>
      <c r="F77" s="414"/>
      <c r="G77" s="414"/>
      <c r="H77" s="415"/>
      <c r="I77" s="414"/>
      <c r="J77" s="415"/>
    </row>
    <row r="78" s="349" customFormat="1" ht="24" customHeight="1" spans="1:10">
      <c r="A78" s="412">
        <v>2010709</v>
      </c>
      <c r="B78" s="413">
        <f t="shared" si="19"/>
        <v>7</v>
      </c>
      <c r="C78" s="6" t="s">
        <v>99</v>
      </c>
      <c r="D78" s="414"/>
      <c r="E78" s="414"/>
      <c r="F78" s="414"/>
      <c r="G78" s="414"/>
      <c r="H78" s="415"/>
      <c r="I78" s="414"/>
      <c r="J78" s="415"/>
    </row>
    <row r="79" s="349" customFormat="1" ht="24" customHeight="1" spans="1:10">
      <c r="A79" s="412">
        <v>2010710</v>
      </c>
      <c r="B79" s="413">
        <f t="shared" si="19"/>
        <v>7</v>
      </c>
      <c r="C79" s="6" t="s">
        <v>103</v>
      </c>
      <c r="D79" s="414"/>
      <c r="E79" s="414"/>
      <c r="F79" s="414"/>
      <c r="G79" s="414"/>
      <c r="H79" s="415"/>
      <c r="I79" s="414"/>
      <c r="J79" s="415"/>
    </row>
    <row r="80" s="349" customFormat="1" ht="24" customHeight="1" spans="1:10">
      <c r="A80" s="412">
        <v>2010750</v>
      </c>
      <c r="B80" s="413">
        <f t="shared" si="19"/>
        <v>7</v>
      </c>
      <c r="C80" s="6" t="s">
        <v>67</v>
      </c>
      <c r="D80" s="414"/>
      <c r="E80" s="414"/>
      <c r="F80" s="414"/>
      <c r="G80" s="414"/>
      <c r="H80" s="415"/>
      <c r="I80" s="414"/>
      <c r="J80" s="415"/>
    </row>
    <row r="81" s="349" customFormat="1" ht="24" customHeight="1" spans="1:10">
      <c r="A81" s="412">
        <v>2010799</v>
      </c>
      <c r="B81" s="413">
        <f t="shared" si="19"/>
        <v>7</v>
      </c>
      <c r="C81" s="6" t="s">
        <v>104</v>
      </c>
      <c r="D81" s="414">
        <v>14120087.82</v>
      </c>
      <c r="E81" s="414"/>
      <c r="F81" s="414">
        <f>VLOOKUP(A81,[2]Sheet2!$A$1:$B$65536,2,FALSE)</f>
        <v>1498010.97</v>
      </c>
      <c r="G81" s="414">
        <f>VLOOKUP(A81,[2]Sheet1!$A$1:$B$65536,2,FALSE)</f>
        <v>14972828.15</v>
      </c>
      <c r="H81" s="415">
        <v>0</v>
      </c>
      <c r="I81" s="414">
        <f>G81-D81</f>
        <v>852740.33</v>
      </c>
      <c r="J81" s="415"/>
    </row>
    <row r="82" s="349" customFormat="1" ht="24" customHeight="1" spans="1:10">
      <c r="A82" s="407">
        <v>20108</v>
      </c>
      <c r="B82" s="408">
        <f t="shared" si="19"/>
        <v>5</v>
      </c>
      <c r="C82" s="409" t="s">
        <v>105</v>
      </c>
      <c r="D82" s="410">
        <v>1288354.75</v>
      </c>
      <c r="E82" s="410">
        <v>901454.25</v>
      </c>
      <c r="F82" s="410">
        <f>VLOOKUP(A82,[2]Sheet2!$A$1:$B$65536,2,FALSE)</f>
        <v>1785642.62</v>
      </c>
      <c r="G82" s="410">
        <f>VLOOKUP(A82,[2]Sheet1!$A$1:$B$65536,2,FALSE)</f>
        <v>1959117.15</v>
      </c>
      <c r="H82" s="411">
        <f>G82/F82</f>
        <v>1.0971496356869</v>
      </c>
      <c r="I82" s="410">
        <f>G82-D82</f>
        <v>670762.4</v>
      </c>
      <c r="J82" s="411">
        <f>I82/D82</f>
        <v>0.520634863961188</v>
      </c>
    </row>
    <row r="83" s="349" customFormat="1" ht="24" customHeight="1" spans="1:10">
      <c r="A83" s="412">
        <v>2010801</v>
      </c>
      <c r="B83" s="413">
        <f t="shared" si="19"/>
        <v>7</v>
      </c>
      <c r="C83" s="6" t="s">
        <v>58</v>
      </c>
      <c r="D83" s="414">
        <v>1264433.75</v>
      </c>
      <c r="E83" s="414">
        <v>881454.25</v>
      </c>
      <c r="F83" s="414">
        <f>VLOOKUP(A83,[2]Sheet2!$A$1:$B$65536,2,FALSE)</f>
        <v>1695642.62</v>
      </c>
      <c r="G83" s="414">
        <f>VLOOKUP(A83,[2]Sheet1!$A$1:$B$65536,2,FALSE)</f>
        <v>1822513.15</v>
      </c>
      <c r="H83" s="415">
        <f t="shared" ref="H82:H86" si="20">G83/F83</f>
        <v>1.07482150336608</v>
      </c>
      <c r="I83" s="414">
        <f>G83-D83</f>
        <v>558079.4</v>
      </c>
      <c r="J83" s="415">
        <f t="shared" ref="J81:J83" si="21">I83/D83</f>
        <v>0.441367054620299</v>
      </c>
    </row>
    <row r="84" s="349" customFormat="1" ht="24" customHeight="1" spans="1:10">
      <c r="A84" s="412">
        <v>2010802</v>
      </c>
      <c r="B84" s="413">
        <f t="shared" si="19"/>
        <v>7</v>
      </c>
      <c r="C84" s="6" t="s">
        <v>59</v>
      </c>
      <c r="D84" s="414"/>
      <c r="E84" s="414"/>
      <c r="F84" s="414"/>
      <c r="G84" s="414"/>
      <c r="H84" s="415"/>
      <c r="I84" s="414"/>
      <c r="J84" s="415"/>
    </row>
    <row r="85" s="349" customFormat="1" ht="24" customHeight="1" spans="1:10">
      <c r="A85" s="412">
        <v>2010803</v>
      </c>
      <c r="B85" s="413">
        <f t="shared" si="19"/>
        <v>7</v>
      </c>
      <c r="C85" s="6" t="s">
        <v>60</v>
      </c>
      <c r="D85" s="414"/>
      <c r="E85" s="414"/>
      <c r="F85" s="414"/>
      <c r="G85" s="414"/>
      <c r="H85" s="415"/>
      <c r="I85" s="414"/>
      <c r="J85" s="415"/>
    </row>
    <row r="86" s="349" customFormat="1" ht="24" customHeight="1" spans="1:10">
      <c r="A86" s="412">
        <v>2010804</v>
      </c>
      <c r="B86" s="413">
        <f t="shared" si="19"/>
        <v>7</v>
      </c>
      <c r="C86" s="6" t="s">
        <v>106</v>
      </c>
      <c r="D86" s="414">
        <v>4340</v>
      </c>
      <c r="E86" s="414"/>
      <c r="F86" s="414">
        <f>VLOOKUP(A86,[2]Sheet2!$A$1:$B$65536,2,FALSE)</f>
        <v>75000</v>
      </c>
      <c r="G86" s="414">
        <f>VLOOKUP(A86,[2]Sheet1!$A$1:$B$65536,2,FALSE)</f>
        <v>125000</v>
      </c>
      <c r="H86" s="415">
        <f t="shared" si="20"/>
        <v>1.66666666666667</v>
      </c>
      <c r="I86" s="414">
        <f>G86-D86</f>
        <v>120660</v>
      </c>
      <c r="J86" s="415">
        <f>I86/D86</f>
        <v>27.8018433179723</v>
      </c>
    </row>
    <row r="87" s="349" customFormat="1" ht="24" customHeight="1" spans="1:10">
      <c r="A87" s="412">
        <v>2010805</v>
      </c>
      <c r="B87" s="413">
        <f t="shared" si="19"/>
        <v>7</v>
      </c>
      <c r="C87" s="6" t="s">
        <v>107</v>
      </c>
      <c r="D87" s="414"/>
      <c r="E87" s="414"/>
      <c r="F87" s="414"/>
      <c r="G87" s="414"/>
      <c r="H87" s="415"/>
      <c r="I87" s="414"/>
      <c r="J87" s="415"/>
    </row>
    <row r="88" s="349" customFormat="1" ht="24" customHeight="1" spans="1:10">
      <c r="A88" s="412">
        <v>2010806</v>
      </c>
      <c r="B88" s="413">
        <f t="shared" si="19"/>
        <v>7</v>
      </c>
      <c r="C88" s="6" t="s">
        <v>99</v>
      </c>
      <c r="D88" s="414">
        <v>19581</v>
      </c>
      <c r="E88" s="414"/>
      <c r="F88" s="414">
        <f>VLOOKUP(A88,[2]Sheet2!$A$1:$B$65536,2,FALSE)</f>
        <v>15000</v>
      </c>
      <c r="G88" s="414">
        <f>VLOOKUP(A88,[2]Sheet1!$A$1:$B$65536,2,FALSE)</f>
        <v>11604</v>
      </c>
      <c r="H88" s="415">
        <f>G88/F88</f>
        <v>0.7736</v>
      </c>
      <c r="I88" s="414">
        <f>G88-D88</f>
        <v>-7977</v>
      </c>
      <c r="J88" s="415">
        <f>I88/D88</f>
        <v>-0.407384709667535</v>
      </c>
    </row>
    <row r="89" s="349" customFormat="1" ht="24" customHeight="1" spans="1:10">
      <c r="A89" s="412">
        <v>2010850</v>
      </c>
      <c r="B89" s="413">
        <f t="shared" si="19"/>
        <v>7</v>
      </c>
      <c r="C89" s="6" t="s">
        <v>67</v>
      </c>
      <c r="D89" s="414"/>
      <c r="E89" s="414"/>
      <c r="F89" s="414"/>
      <c r="G89" s="414"/>
      <c r="H89" s="415"/>
      <c r="I89" s="414"/>
      <c r="J89" s="415"/>
    </row>
    <row r="90" s="349" customFormat="1" ht="24" customHeight="1" spans="1:10">
      <c r="A90" s="412">
        <v>2010899</v>
      </c>
      <c r="B90" s="413">
        <f t="shared" si="19"/>
        <v>7</v>
      </c>
      <c r="C90" s="6" t="s">
        <v>108</v>
      </c>
      <c r="D90" s="414"/>
      <c r="E90" s="414">
        <v>20000</v>
      </c>
      <c r="F90" s="414"/>
      <c r="G90" s="414"/>
      <c r="H90" s="415"/>
      <c r="I90" s="414"/>
      <c r="J90" s="415"/>
    </row>
    <row r="91" s="349" customFormat="1" ht="24" customHeight="1" spans="1:10">
      <c r="A91" s="407">
        <v>20109</v>
      </c>
      <c r="B91" s="408">
        <f t="shared" si="19"/>
        <v>5</v>
      </c>
      <c r="C91" s="409" t="s">
        <v>109</v>
      </c>
      <c r="D91" s="410"/>
      <c r="E91" s="410"/>
      <c r="F91" s="410"/>
      <c r="G91" s="410"/>
      <c r="H91" s="411"/>
      <c r="I91" s="410"/>
      <c r="J91" s="411"/>
    </row>
    <row r="92" s="349" customFormat="1" ht="24" customHeight="1" spans="1:10">
      <c r="A92" s="412">
        <v>2010901</v>
      </c>
      <c r="B92" s="413">
        <f t="shared" si="19"/>
        <v>7</v>
      </c>
      <c r="C92" s="6" t="s">
        <v>58</v>
      </c>
      <c r="D92" s="414"/>
      <c r="E92" s="414"/>
      <c r="F92" s="414"/>
      <c r="G92" s="414"/>
      <c r="H92" s="415"/>
      <c r="I92" s="414"/>
      <c r="J92" s="415"/>
    </row>
    <row r="93" s="349" customFormat="1" ht="24" customHeight="1" spans="1:10">
      <c r="A93" s="412">
        <v>2010902</v>
      </c>
      <c r="B93" s="413">
        <f t="shared" si="19"/>
        <v>7</v>
      </c>
      <c r="C93" s="6" t="s">
        <v>59</v>
      </c>
      <c r="D93" s="414"/>
      <c r="E93" s="414"/>
      <c r="F93" s="414"/>
      <c r="G93" s="414"/>
      <c r="H93" s="415"/>
      <c r="I93" s="414"/>
      <c r="J93" s="415"/>
    </row>
    <row r="94" s="349" customFormat="1" ht="24" customHeight="1" spans="1:10">
      <c r="A94" s="412">
        <v>2010903</v>
      </c>
      <c r="B94" s="413">
        <f t="shared" si="19"/>
        <v>7</v>
      </c>
      <c r="C94" s="6" t="s">
        <v>60</v>
      </c>
      <c r="D94" s="414"/>
      <c r="E94" s="414"/>
      <c r="F94" s="414"/>
      <c r="G94" s="414"/>
      <c r="H94" s="415"/>
      <c r="I94" s="414"/>
      <c r="J94" s="415"/>
    </row>
    <row r="95" s="349" customFormat="1" ht="24" customHeight="1" spans="1:10">
      <c r="A95" s="412">
        <v>2010905</v>
      </c>
      <c r="B95" s="413">
        <f t="shared" si="19"/>
        <v>7</v>
      </c>
      <c r="C95" s="6" t="s">
        <v>110</v>
      </c>
      <c r="D95" s="414"/>
      <c r="E95" s="414"/>
      <c r="F95" s="414"/>
      <c r="G95" s="414"/>
      <c r="H95" s="415"/>
      <c r="I95" s="414"/>
      <c r="J95" s="415"/>
    </row>
    <row r="96" s="349" customFormat="1" ht="24" customHeight="1" spans="1:10">
      <c r="A96" s="412">
        <v>2010907</v>
      </c>
      <c r="B96" s="413">
        <f t="shared" si="19"/>
        <v>7</v>
      </c>
      <c r="C96" s="6" t="s">
        <v>111</v>
      </c>
      <c r="D96" s="414"/>
      <c r="E96" s="414"/>
      <c r="F96" s="414"/>
      <c r="G96" s="414"/>
      <c r="H96" s="415"/>
      <c r="I96" s="414"/>
      <c r="J96" s="415"/>
    </row>
    <row r="97" s="349" customFormat="1" ht="24" customHeight="1" spans="1:10">
      <c r="A97" s="412">
        <v>2010908</v>
      </c>
      <c r="B97" s="413">
        <f t="shared" si="19"/>
        <v>7</v>
      </c>
      <c r="C97" s="6" t="s">
        <v>99</v>
      </c>
      <c r="D97" s="414"/>
      <c r="E97" s="414"/>
      <c r="F97" s="414"/>
      <c r="G97" s="414"/>
      <c r="H97" s="415"/>
      <c r="I97" s="414"/>
      <c r="J97" s="415"/>
    </row>
    <row r="98" s="349" customFormat="1" ht="24" customHeight="1" spans="1:10">
      <c r="A98" s="412">
        <v>2010909</v>
      </c>
      <c r="B98" s="413">
        <f t="shared" si="19"/>
        <v>7</v>
      </c>
      <c r="C98" s="6" t="s">
        <v>112</v>
      </c>
      <c r="D98" s="414"/>
      <c r="E98" s="414"/>
      <c r="F98" s="414"/>
      <c r="G98" s="414"/>
      <c r="H98" s="415"/>
      <c r="I98" s="414"/>
      <c r="J98" s="415"/>
    </row>
    <row r="99" s="349" customFormat="1" ht="24" customHeight="1" spans="1:10">
      <c r="A99" s="412">
        <v>2010910</v>
      </c>
      <c r="B99" s="413">
        <f t="shared" si="19"/>
        <v>7</v>
      </c>
      <c r="C99" s="6" t="s">
        <v>113</v>
      </c>
      <c r="D99" s="414"/>
      <c r="E99" s="414"/>
      <c r="F99" s="414"/>
      <c r="G99" s="414"/>
      <c r="H99" s="415"/>
      <c r="I99" s="414"/>
      <c r="J99" s="415"/>
    </row>
    <row r="100" s="349" customFormat="1" ht="24" customHeight="1" spans="1:10">
      <c r="A100" s="412">
        <v>2010911</v>
      </c>
      <c r="B100" s="413">
        <f t="shared" si="19"/>
        <v>7</v>
      </c>
      <c r="C100" s="6" t="s">
        <v>114</v>
      </c>
      <c r="D100" s="414"/>
      <c r="E100" s="414"/>
      <c r="F100" s="414"/>
      <c r="G100" s="414"/>
      <c r="H100" s="415"/>
      <c r="I100" s="414"/>
      <c r="J100" s="415"/>
    </row>
    <row r="101" s="349" customFormat="1" ht="24" customHeight="1" spans="1:10">
      <c r="A101" s="412">
        <v>2010912</v>
      </c>
      <c r="B101" s="413">
        <f t="shared" si="19"/>
        <v>7</v>
      </c>
      <c r="C101" s="6" t="s">
        <v>115</v>
      </c>
      <c r="D101" s="414"/>
      <c r="E101" s="414"/>
      <c r="F101" s="414"/>
      <c r="G101" s="414"/>
      <c r="H101" s="415"/>
      <c r="I101" s="414"/>
      <c r="J101" s="415"/>
    </row>
    <row r="102" s="349" customFormat="1" ht="24" customHeight="1" spans="1:10">
      <c r="A102" s="412">
        <v>2010950</v>
      </c>
      <c r="B102" s="413">
        <f t="shared" si="19"/>
        <v>7</v>
      </c>
      <c r="C102" s="6" t="s">
        <v>67</v>
      </c>
      <c r="D102" s="414"/>
      <c r="E102" s="414"/>
      <c r="F102" s="414"/>
      <c r="G102" s="414"/>
      <c r="H102" s="415"/>
      <c r="I102" s="414"/>
      <c r="J102" s="415"/>
    </row>
    <row r="103" s="349" customFormat="1" ht="24" customHeight="1" spans="1:10">
      <c r="A103" s="412">
        <v>2010999</v>
      </c>
      <c r="B103" s="413">
        <f t="shared" si="19"/>
        <v>7</v>
      </c>
      <c r="C103" s="6" t="s">
        <v>116</v>
      </c>
      <c r="D103" s="414"/>
      <c r="E103" s="414"/>
      <c r="F103" s="414"/>
      <c r="G103" s="414"/>
      <c r="H103" s="415"/>
      <c r="I103" s="414"/>
      <c r="J103" s="415"/>
    </row>
    <row r="104" s="349" customFormat="1" ht="24" customHeight="1" spans="1:10">
      <c r="A104" s="407">
        <v>20111</v>
      </c>
      <c r="B104" s="408">
        <f t="shared" si="19"/>
        <v>5</v>
      </c>
      <c r="C104" s="409" t="s">
        <v>117</v>
      </c>
      <c r="D104" s="410">
        <v>6559328.7</v>
      </c>
      <c r="E104" s="410">
        <v>5246077.39</v>
      </c>
      <c r="F104" s="410">
        <f>VLOOKUP(A104,[2]Sheet2!$A$1:$B$65536,2,FALSE)</f>
        <v>9053360.83</v>
      </c>
      <c r="G104" s="410">
        <f>VLOOKUP(A104,[2]Sheet1!$A$1:$B$65536,2,FALSE)</f>
        <v>9526960.33</v>
      </c>
      <c r="H104" s="411">
        <f>G104/F104</f>
        <v>1.05231200974898</v>
      </c>
      <c r="I104" s="410">
        <f>G104-D104</f>
        <v>2967631.63</v>
      </c>
      <c r="J104" s="411">
        <f>I104/D104</f>
        <v>0.452429168551959</v>
      </c>
    </row>
    <row r="105" s="349" customFormat="1" ht="24" customHeight="1" spans="1:10">
      <c r="A105" s="412">
        <v>2011101</v>
      </c>
      <c r="B105" s="413">
        <f t="shared" si="19"/>
        <v>7</v>
      </c>
      <c r="C105" s="6" t="s">
        <v>58</v>
      </c>
      <c r="D105" s="414">
        <v>5739082.54</v>
      </c>
      <c r="E105" s="414">
        <v>4749360.91</v>
      </c>
      <c r="F105" s="414">
        <f>VLOOKUP(A105,[2]Sheet2!$A$1:$B$65536,2,FALSE)</f>
        <v>7924408.69</v>
      </c>
      <c r="G105" s="414">
        <f>VLOOKUP(A105,[2]Sheet1!$A$1:$B$65536,2,FALSE)</f>
        <v>8185454.41</v>
      </c>
      <c r="H105" s="415">
        <f t="shared" ref="H104:H106" si="22">G105/F105</f>
        <v>1.03294198093662</v>
      </c>
      <c r="I105" s="414">
        <f>G105-D105</f>
        <v>2446371.87</v>
      </c>
      <c r="J105" s="415">
        <f t="shared" ref="J104:J106" si="23">I105/D105</f>
        <v>0.426265322540561</v>
      </c>
    </row>
    <row r="106" s="349" customFormat="1" ht="24" customHeight="1" spans="1:10">
      <c r="A106" s="412">
        <v>2011102</v>
      </c>
      <c r="B106" s="413">
        <f t="shared" si="19"/>
        <v>7</v>
      </c>
      <c r="C106" s="6" t="s">
        <v>59</v>
      </c>
      <c r="D106" s="414">
        <v>81487</v>
      </c>
      <c r="E106" s="414"/>
      <c r="F106" s="414">
        <f>VLOOKUP(A106,[2]Sheet2!$A$1:$B$65536,2,FALSE)</f>
        <v>48902</v>
      </c>
      <c r="G106" s="414">
        <f>VLOOKUP(A106,[2]Sheet1!$A$1:$B$65536,2,FALSE)</f>
        <v>48902</v>
      </c>
      <c r="H106" s="415">
        <f t="shared" si="22"/>
        <v>1</v>
      </c>
      <c r="I106" s="414">
        <f>G106-D106</f>
        <v>-32585</v>
      </c>
      <c r="J106" s="415">
        <f t="shared" si="23"/>
        <v>-0.399879735417919</v>
      </c>
    </row>
    <row r="107" s="349" customFormat="1" ht="24" customHeight="1" spans="1:10">
      <c r="A107" s="412">
        <v>2011103</v>
      </c>
      <c r="B107" s="413">
        <f t="shared" si="19"/>
        <v>7</v>
      </c>
      <c r="C107" s="6" t="s">
        <v>60</v>
      </c>
      <c r="D107" s="414"/>
      <c r="E107" s="414"/>
      <c r="F107" s="414"/>
      <c r="G107" s="414"/>
      <c r="H107" s="415"/>
      <c r="I107" s="414"/>
      <c r="J107" s="415"/>
    </row>
    <row r="108" s="349" customFormat="1" ht="24" customHeight="1" spans="1:10">
      <c r="A108" s="412">
        <v>2011104</v>
      </c>
      <c r="B108" s="413">
        <f t="shared" si="19"/>
        <v>7</v>
      </c>
      <c r="C108" s="6" t="s">
        <v>118</v>
      </c>
      <c r="D108" s="414"/>
      <c r="E108" s="414"/>
      <c r="F108" s="414"/>
      <c r="G108" s="414"/>
      <c r="H108" s="415"/>
      <c r="I108" s="414"/>
      <c r="J108" s="415"/>
    </row>
    <row r="109" s="349" customFormat="1" ht="24" customHeight="1" spans="1:10">
      <c r="A109" s="412">
        <v>2011105</v>
      </c>
      <c r="B109" s="413">
        <f t="shared" si="19"/>
        <v>7</v>
      </c>
      <c r="C109" s="6" t="s">
        <v>119</v>
      </c>
      <c r="D109" s="414"/>
      <c r="E109" s="414"/>
      <c r="F109" s="414"/>
      <c r="G109" s="414"/>
      <c r="H109" s="415"/>
      <c r="I109" s="414"/>
      <c r="J109" s="415"/>
    </row>
    <row r="110" s="349" customFormat="1" ht="24" customHeight="1" spans="1:10">
      <c r="A110" s="412">
        <v>2011106</v>
      </c>
      <c r="B110" s="413">
        <f t="shared" si="19"/>
        <v>7</v>
      </c>
      <c r="C110" s="6" t="s">
        <v>120</v>
      </c>
      <c r="D110" s="414"/>
      <c r="E110" s="414"/>
      <c r="F110" s="414"/>
      <c r="G110" s="414"/>
      <c r="H110" s="415"/>
      <c r="I110" s="414"/>
      <c r="J110" s="415"/>
    </row>
    <row r="111" s="349" customFormat="1" ht="24" customHeight="1" spans="1:10">
      <c r="A111" s="412">
        <v>2011150</v>
      </c>
      <c r="B111" s="413">
        <f t="shared" si="19"/>
        <v>7</v>
      </c>
      <c r="C111" s="6" t="s">
        <v>67</v>
      </c>
      <c r="D111" s="414">
        <v>486123.16</v>
      </c>
      <c r="E111" s="414">
        <v>396716.48</v>
      </c>
      <c r="F111" s="414">
        <f>VLOOKUP(A111,[2]Sheet2!$A$1:$B$65536,2,FALSE)</f>
        <v>520050.14</v>
      </c>
      <c r="G111" s="414">
        <f>VLOOKUP(A111,[2]Sheet1!$A$1:$B$65536,2,FALSE)</f>
        <v>873973.92</v>
      </c>
      <c r="H111" s="415">
        <f t="shared" ref="H111:H114" si="24">G111/F111</f>
        <v>1.68055703244306</v>
      </c>
      <c r="I111" s="414">
        <f t="shared" ref="I111:I114" si="25">G111-D111</f>
        <v>387850.76</v>
      </c>
      <c r="J111" s="415">
        <f t="shared" ref="J111:J113" si="26">I111/D111</f>
        <v>0.797844644966103</v>
      </c>
    </row>
    <row r="112" s="349" customFormat="1" ht="24" customHeight="1" spans="1:10">
      <c r="A112" s="412">
        <v>2011199</v>
      </c>
      <c r="B112" s="413">
        <f t="shared" si="19"/>
        <v>7</v>
      </c>
      <c r="C112" s="6" t="s">
        <v>121</v>
      </c>
      <c r="D112" s="414">
        <v>252636</v>
      </c>
      <c r="E112" s="414">
        <v>100000</v>
      </c>
      <c r="F112" s="414">
        <f>VLOOKUP(A112,[2]Sheet2!$A$1:$B$65536,2,FALSE)</f>
        <v>560000</v>
      </c>
      <c r="G112" s="414">
        <f>VLOOKUP(A112,[2]Sheet1!$A$1:$B$65536,2,FALSE)</f>
        <v>418630</v>
      </c>
      <c r="H112" s="415">
        <f t="shared" si="24"/>
        <v>0.747553571428571</v>
      </c>
      <c r="I112" s="414">
        <f t="shared" si="25"/>
        <v>165994</v>
      </c>
      <c r="J112" s="415">
        <f t="shared" si="26"/>
        <v>0.657048084991846</v>
      </c>
    </row>
    <row r="113" s="349" customFormat="1" ht="24" customHeight="1" spans="1:10">
      <c r="A113" s="407">
        <v>20113</v>
      </c>
      <c r="B113" s="408">
        <f t="shared" si="19"/>
        <v>5</v>
      </c>
      <c r="C113" s="409" t="s">
        <v>122</v>
      </c>
      <c r="D113" s="410">
        <v>2493794.43</v>
      </c>
      <c r="E113" s="410">
        <v>670571.23</v>
      </c>
      <c r="F113" s="410">
        <f>VLOOKUP(A113,[2]Sheet2!$A$1:$B$65536,2,FALSE)</f>
        <v>3565273.64</v>
      </c>
      <c r="G113" s="410">
        <f>VLOOKUP(A113,[2]Sheet1!$A$1:$B$65536,2,FALSE)</f>
        <v>3473248.87</v>
      </c>
      <c r="H113" s="411">
        <f t="shared" si="24"/>
        <v>0.974188581496931</v>
      </c>
      <c r="I113" s="410">
        <f t="shared" si="25"/>
        <v>979454.44</v>
      </c>
      <c r="J113" s="411">
        <f t="shared" si="26"/>
        <v>0.392756687647265</v>
      </c>
    </row>
    <row r="114" s="349" customFormat="1" ht="24" customHeight="1" spans="1:10">
      <c r="A114" s="412">
        <v>2011301</v>
      </c>
      <c r="B114" s="413">
        <f t="shared" si="19"/>
        <v>7</v>
      </c>
      <c r="C114" s="6" t="s">
        <v>58</v>
      </c>
      <c r="D114" s="414">
        <v>1979885.67</v>
      </c>
      <c r="E114" s="414">
        <v>670571.23</v>
      </c>
      <c r="F114" s="414">
        <f>VLOOKUP(A114,[2]Sheet2!$A$1:$B$65536,2,FALSE)</f>
        <v>2930582.64</v>
      </c>
      <c r="G114" s="414">
        <f>VLOOKUP(A114,[2]Sheet1!$A$1:$B$65536,2,FALSE)</f>
        <v>2928512.16</v>
      </c>
      <c r="H114" s="415">
        <f t="shared" si="24"/>
        <v>0.999293492027237</v>
      </c>
      <c r="I114" s="414">
        <f t="shared" si="25"/>
        <v>948626.49</v>
      </c>
      <c r="J114" s="415">
        <f t="shared" ref="J113:J115" si="27">I114/D114</f>
        <v>0.479131954119351</v>
      </c>
    </row>
    <row r="115" s="349" customFormat="1" ht="24" customHeight="1" spans="1:10">
      <c r="A115" s="412">
        <v>2011302</v>
      </c>
      <c r="B115" s="413">
        <f t="shared" si="19"/>
        <v>7</v>
      </c>
      <c r="C115" s="6" t="s">
        <v>59</v>
      </c>
      <c r="D115" s="414"/>
      <c r="E115" s="414"/>
      <c r="F115" s="414"/>
      <c r="G115" s="414"/>
      <c r="H115" s="415"/>
      <c r="I115" s="414"/>
      <c r="J115" s="415"/>
    </row>
    <row r="116" s="349" customFormat="1" ht="24" customHeight="1" spans="1:10">
      <c r="A116" s="412">
        <v>2011303</v>
      </c>
      <c r="B116" s="413">
        <f t="shared" si="19"/>
        <v>7</v>
      </c>
      <c r="C116" s="6" t="s">
        <v>60</v>
      </c>
      <c r="D116" s="414"/>
      <c r="E116" s="414"/>
      <c r="F116" s="414"/>
      <c r="G116" s="414"/>
      <c r="H116" s="415"/>
      <c r="I116" s="414"/>
      <c r="J116" s="415"/>
    </row>
    <row r="117" s="349" customFormat="1" ht="24" customHeight="1" spans="1:10">
      <c r="A117" s="412">
        <v>2011304</v>
      </c>
      <c r="B117" s="413">
        <f t="shared" si="19"/>
        <v>7</v>
      </c>
      <c r="C117" s="6" t="s">
        <v>123</v>
      </c>
      <c r="D117" s="414"/>
      <c r="E117" s="414"/>
      <c r="F117" s="414"/>
      <c r="G117" s="414"/>
      <c r="H117" s="415"/>
      <c r="I117" s="414"/>
      <c r="J117" s="415"/>
    </row>
    <row r="118" s="349" customFormat="1" ht="24" customHeight="1" spans="1:10">
      <c r="A118" s="412">
        <v>2011305</v>
      </c>
      <c r="B118" s="413">
        <f t="shared" si="19"/>
        <v>7</v>
      </c>
      <c r="C118" s="6" t="s">
        <v>124</v>
      </c>
      <c r="D118" s="414"/>
      <c r="E118" s="414"/>
      <c r="F118" s="414"/>
      <c r="G118" s="414"/>
      <c r="H118" s="415"/>
      <c r="I118" s="414"/>
      <c r="J118" s="415"/>
    </row>
    <row r="119" s="349" customFormat="1" ht="24" customHeight="1" spans="1:10">
      <c r="A119" s="412">
        <v>2011306</v>
      </c>
      <c r="B119" s="413">
        <f t="shared" si="19"/>
        <v>7</v>
      </c>
      <c r="C119" s="6" t="s">
        <v>125</v>
      </c>
      <c r="D119" s="414"/>
      <c r="E119" s="414"/>
      <c r="F119" s="414"/>
      <c r="G119" s="414"/>
      <c r="H119" s="415"/>
      <c r="I119" s="414"/>
      <c r="J119" s="415"/>
    </row>
    <row r="120" s="349" customFormat="1" ht="24" customHeight="1" spans="1:10">
      <c r="A120" s="412">
        <v>2011307</v>
      </c>
      <c r="B120" s="413">
        <f t="shared" si="19"/>
        <v>7</v>
      </c>
      <c r="C120" s="6" t="s">
        <v>126</v>
      </c>
      <c r="D120" s="414"/>
      <c r="E120" s="414"/>
      <c r="F120" s="414"/>
      <c r="G120" s="414"/>
      <c r="H120" s="415"/>
      <c r="I120" s="414"/>
      <c r="J120" s="415"/>
    </row>
    <row r="121" s="349" customFormat="1" ht="24" customHeight="1" spans="1:10">
      <c r="A121" s="412">
        <v>2011308</v>
      </c>
      <c r="B121" s="413">
        <f t="shared" si="19"/>
        <v>7</v>
      </c>
      <c r="C121" s="6" t="s">
        <v>127</v>
      </c>
      <c r="D121" s="414">
        <v>185528.76</v>
      </c>
      <c r="E121" s="414"/>
      <c r="F121" s="414">
        <f>VLOOKUP(A121,[2]Sheet2!$A$1:$B$65536,2,FALSE)</f>
        <v>397871</v>
      </c>
      <c r="G121" s="414">
        <f>VLOOKUP(A121,[2]Sheet1!$A$1:$B$65536,2,FALSE)</f>
        <v>377466.71</v>
      </c>
      <c r="H121" s="415">
        <f t="shared" ref="H121:H124" si="28">G121/F121</f>
        <v>0.948716317600428</v>
      </c>
      <c r="I121" s="414">
        <f t="shared" ref="I121:I124" si="29">G121-D121</f>
        <v>191937.95</v>
      </c>
      <c r="J121" s="415">
        <f t="shared" ref="J121:J124" si="30">I121/D121</f>
        <v>1.03454553353345</v>
      </c>
    </row>
    <row r="122" s="349" customFormat="1" ht="24" customHeight="1" spans="1:10">
      <c r="A122" s="412">
        <v>2011350</v>
      </c>
      <c r="B122" s="413">
        <f t="shared" si="19"/>
        <v>7</v>
      </c>
      <c r="C122" s="6" t="s">
        <v>67</v>
      </c>
      <c r="D122" s="414"/>
      <c r="E122" s="414"/>
      <c r="F122" s="414"/>
      <c r="G122" s="414"/>
      <c r="H122" s="415"/>
      <c r="I122" s="414"/>
      <c r="J122" s="415"/>
    </row>
    <row r="123" s="349" customFormat="1" ht="24" customHeight="1" spans="1:10">
      <c r="A123" s="412">
        <v>2011399</v>
      </c>
      <c r="B123" s="413">
        <f t="shared" si="19"/>
        <v>7</v>
      </c>
      <c r="C123" s="6" t="s">
        <v>128</v>
      </c>
      <c r="D123" s="414">
        <v>328380</v>
      </c>
      <c r="E123" s="414"/>
      <c r="F123" s="414">
        <f>VLOOKUP(A123,[2]Sheet2!$A$1:$B$65536,2,FALSE)</f>
        <v>236820</v>
      </c>
      <c r="G123" s="414">
        <f>VLOOKUP(A123,[2]Sheet1!$A$1:$B$65536,2,FALSE)</f>
        <v>167270</v>
      </c>
      <c r="H123" s="415">
        <f t="shared" si="28"/>
        <v>0.706317034034288</v>
      </c>
      <c r="I123" s="414">
        <f t="shared" si="29"/>
        <v>-161110</v>
      </c>
      <c r="J123" s="415">
        <f t="shared" si="30"/>
        <v>-0.490620622449601</v>
      </c>
    </row>
    <row r="124" s="349" customFormat="1" ht="24" customHeight="1" spans="1:10">
      <c r="A124" s="407">
        <v>20114</v>
      </c>
      <c r="B124" s="408">
        <f t="shared" si="19"/>
        <v>5</v>
      </c>
      <c r="C124" s="409" t="s">
        <v>129</v>
      </c>
      <c r="D124" s="410"/>
      <c r="E124" s="410"/>
      <c r="F124" s="410"/>
      <c r="G124" s="410"/>
      <c r="H124" s="411"/>
      <c r="I124" s="410"/>
      <c r="J124" s="411"/>
    </row>
    <row r="125" s="349" customFormat="1" ht="24" customHeight="1" spans="1:10">
      <c r="A125" s="412">
        <v>2011401</v>
      </c>
      <c r="B125" s="413">
        <f t="shared" si="19"/>
        <v>7</v>
      </c>
      <c r="C125" s="6" t="s">
        <v>58</v>
      </c>
      <c r="D125" s="414"/>
      <c r="E125" s="414"/>
      <c r="F125" s="414"/>
      <c r="G125" s="414"/>
      <c r="H125" s="415"/>
      <c r="I125" s="414"/>
      <c r="J125" s="415"/>
    </row>
    <row r="126" s="349" customFormat="1" ht="24" customHeight="1" spans="1:10">
      <c r="A126" s="412">
        <v>2011402</v>
      </c>
      <c r="B126" s="413">
        <f t="shared" si="19"/>
        <v>7</v>
      </c>
      <c r="C126" s="6" t="s">
        <v>59</v>
      </c>
      <c r="D126" s="414"/>
      <c r="E126" s="414"/>
      <c r="F126" s="414"/>
      <c r="G126" s="414"/>
      <c r="H126" s="415"/>
      <c r="I126" s="414"/>
      <c r="J126" s="415"/>
    </row>
    <row r="127" s="349" customFormat="1" ht="24" customHeight="1" spans="1:10">
      <c r="A127" s="412">
        <v>2011403</v>
      </c>
      <c r="B127" s="413">
        <f t="shared" si="19"/>
        <v>7</v>
      </c>
      <c r="C127" s="6" t="s">
        <v>60</v>
      </c>
      <c r="D127" s="414"/>
      <c r="E127" s="414"/>
      <c r="F127" s="414"/>
      <c r="G127" s="414"/>
      <c r="H127" s="415"/>
      <c r="I127" s="414"/>
      <c r="J127" s="415"/>
    </row>
    <row r="128" s="349" customFormat="1" ht="24" customHeight="1" spans="1:10">
      <c r="A128" s="412">
        <v>2011404</v>
      </c>
      <c r="B128" s="413">
        <f t="shared" si="19"/>
        <v>7</v>
      </c>
      <c r="C128" s="6" t="s">
        <v>130</v>
      </c>
      <c r="D128" s="414"/>
      <c r="E128" s="414"/>
      <c r="F128" s="414"/>
      <c r="G128" s="414"/>
      <c r="H128" s="415"/>
      <c r="I128" s="414"/>
      <c r="J128" s="415"/>
    </row>
    <row r="129" s="349" customFormat="1" ht="24" customHeight="1" spans="1:10">
      <c r="A129" s="412">
        <v>2011405</v>
      </c>
      <c r="B129" s="413">
        <f t="shared" si="19"/>
        <v>7</v>
      </c>
      <c r="C129" s="6" t="s">
        <v>131</v>
      </c>
      <c r="D129" s="414"/>
      <c r="E129" s="414"/>
      <c r="F129" s="414"/>
      <c r="G129" s="414"/>
      <c r="H129" s="415"/>
      <c r="I129" s="414"/>
      <c r="J129" s="415"/>
    </row>
    <row r="130" s="349" customFormat="1" ht="24" customHeight="1" spans="1:10">
      <c r="A130" s="412">
        <v>2011408</v>
      </c>
      <c r="B130" s="413">
        <f t="shared" si="19"/>
        <v>7</v>
      </c>
      <c r="C130" s="6" t="s">
        <v>132</v>
      </c>
      <c r="D130" s="414"/>
      <c r="E130" s="414"/>
      <c r="F130" s="414"/>
      <c r="G130" s="414"/>
      <c r="H130" s="415"/>
      <c r="I130" s="414"/>
      <c r="J130" s="415"/>
    </row>
    <row r="131" s="349" customFormat="1" ht="24" customHeight="1" spans="1:10">
      <c r="A131" s="412">
        <v>2011409</v>
      </c>
      <c r="B131" s="413">
        <f t="shared" si="19"/>
        <v>7</v>
      </c>
      <c r="C131" s="6" t="s">
        <v>133</v>
      </c>
      <c r="D131" s="414"/>
      <c r="E131" s="414"/>
      <c r="F131" s="414"/>
      <c r="G131" s="414"/>
      <c r="H131" s="415"/>
      <c r="I131" s="414"/>
      <c r="J131" s="415"/>
    </row>
    <row r="132" s="349" customFormat="1" ht="24" customHeight="1" spans="1:10">
      <c r="A132" s="412">
        <v>2011410</v>
      </c>
      <c r="B132" s="413">
        <f t="shared" si="19"/>
        <v>7</v>
      </c>
      <c r="C132" s="6" t="s">
        <v>134</v>
      </c>
      <c r="D132" s="414"/>
      <c r="E132" s="414"/>
      <c r="F132" s="414"/>
      <c r="G132" s="414"/>
      <c r="H132" s="415"/>
      <c r="I132" s="414"/>
      <c r="J132" s="415"/>
    </row>
    <row r="133" s="349" customFormat="1" ht="24" customHeight="1" spans="1:10">
      <c r="A133" s="412">
        <v>2011411</v>
      </c>
      <c r="B133" s="413">
        <f t="shared" si="19"/>
        <v>7</v>
      </c>
      <c r="C133" s="6" t="s">
        <v>135</v>
      </c>
      <c r="D133" s="414"/>
      <c r="E133" s="414"/>
      <c r="F133" s="414"/>
      <c r="G133" s="414"/>
      <c r="H133" s="415"/>
      <c r="I133" s="414"/>
      <c r="J133" s="415"/>
    </row>
    <row r="134" s="349" customFormat="1" ht="24" customHeight="1" spans="1:10">
      <c r="A134" s="412">
        <v>2011450</v>
      </c>
      <c r="B134" s="413">
        <f t="shared" si="19"/>
        <v>7</v>
      </c>
      <c r="C134" s="6" t="s">
        <v>67</v>
      </c>
      <c r="D134" s="414"/>
      <c r="E134" s="414"/>
      <c r="F134" s="414"/>
      <c r="G134" s="414"/>
      <c r="H134" s="415"/>
      <c r="I134" s="414"/>
      <c r="J134" s="415"/>
    </row>
    <row r="135" s="349" customFormat="1" ht="24" customHeight="1" spans="1:10">
      <c r="A135" s="412">
        <v>2011499</v>
      </c>
      <c r="B135" s="413">
        <f t="shared" si="19"/>
        <v>7</v>
      </c>
      <c r="C135" s="6" t="s">
        <v>136</v>
      </c>
      <c r="D135" s="414"/>
      <c r="E135" s="414"/>
      <c r="F135" s="414"/>
      <c r="G135" s="414"/>
      <c r="H135" s="415"/>
      <c r="I135" s="414"/>
      <c r="J135" s="415"/>
    </row>
    <row r="136" s="349" customFormat="1" ht="24" customHeight="1" spans="1:10">
      <c r="A136" s="407">
        <v>20123</v>
      </c>
      <c r="B136" s="408">
        <f t="shared" si="19"/>
        <v>5</v>
      </c>
      <c r="C136" s="409" t="s">
        <v>137</v>
      </c>
      <c r="D136" s="410">
        <v>101089.5</v>
      </c>
      <c r="E136" s="410">
        <v>898910.5</v>
      </c>
      <c r="F136" s="410">
        <f>VLOOKUP(A136,[2]Sheet2!$A$1:$B$65536,2,FALSE)</f>
        <v>198130</v>
      </c>
      <c r="G136" s="410">
        <f>VLOOKUP(A136,[2]Sheet1!$A$1:$B$65536,2,FALSE)</f>
        <v>110637.66</v>
      </c>
      <c r="H136" s="411">
        <f>G136/F136</f>
        <v>0.558409428153233</v>
      </c>
      <c r="I136" s="410">
        <f>G136-D136</f>
        <v>9548.16</v>
      </c>
      <c r="J136" s="411">
        <f>I136/D136</f>
        <v>0.0944525395812622</v>
      </c>
    </row>
    <row r="137" s="349" customFormat="1" ht="24" customHeight="1" spans="1:10">
      <c r="A137" s="412">
        <v>2012301</v>
      </c>
      <c r="B137" s="413">
        <f t="shared" ref="B137:B200" si="31">LEN(A137)</f>
        <v>7</v>
      </c>
      <c r="C137" s="6" t="s">
        <v>58</v>
      </c>
      <c r="D137" s="414"/>
      <c r="E137" s="414"/>
      <c r="F137" s="414"/>
      <c r="G137" s="414"/>
      <c r="H137" s="415"/>
      <c r="I137" s="414"/>
      <c r="J137" s="415"/>
    </row>
    <row r="138" s="349" customFormat="1" ht="24" customHeight="1" spans="1:10">
      <c r="A138" s="412">
        <v>2012302</v>
      </c>
      <c r="B138" s="413">
        <f t="shared" si="31"/>
        <v>7</v>
      </c>
      <c r="C138" s="6" t="s">
        <v>59</v>
      </c>
      <c r="D138" s="414"/>
      <c r="E138" s="414"/>
      <c r="F138" s="414">
        <f>VLOOKUP(A138,[2]Sheet2!$A$1:$B$65536,2,FALSE)</f>
        <v>20000</v>
      </c>
      <c r="G138" s="414">
        <f>VLOOKUP(A138,[2]Sheet1!$A$1:$B$65536,2,FALSE)</f>
        <v>20000</v>
      </c>
      <c r="H138" s="415"/>
      <c r="I138" s="414">
        <f>G138-D138</f>
        <v>20000</v>
      </c>
      <c r="J138" s="415"/>
    </row>
    <row r="139" s="349" customFormat="1" ht="24" customHeight="1" spans="1:10">
      <c r="A139" s="412">
        <v>2012303</v>
      </c>
      <c r="B139" s="413">
        <f t="shared" si="31"/>
        <v>7</v>
      </c>
      <c r="C139" s="6" t="s">
        <v>60</v>
      </c>
      <c r="D139" s="414"/>
      <c r="E139" s="414"/>
      <c r="F139" s="414"/>
      <c r="G139" s="414"/>
      <c r="H139" s="415"/>
      <c r="I139" s="414"/>
      <c r="J139" s="415"/>
    </row>
    <row r="140" s="349" customFormat="1" ht="24" customHeight="1" spans="1:10">
      <c r="A140" s="412">
        <v>2012304</v>
      </c>
      <c r="B140" s="413">
        <f t="shared" si="31"/>
        <v>7</v>
      </c>
      <c r="C140" s="6" t="s">
        <v>138</v>
      </c>
      <c r="D140" s="414">
        <v>101089.5</v>
      </c>
      <c r="E140" s="414">
        <v>898910.5</v>
      </c>
      <c r="F140" s="414">
        <f>VLOOKUP(A140,[2]Sheet2!$A$1:$B$65536,2,FALSE)</f>
        <v>178130</v>
      </c>
      <c r="G140" s="414">
        <f>VLOOKUP(A140,[2]Sheet1!$A$1:$B$65536,2,FALSE)</f>
        <v>90637.66</v>
      </c>
      <c r="H140" s="415">
        <f>G140/F140</f>
        <v>0.508828720597317</v>
      </c>
      <c r="I140" s="414">
        <f>G140-D140</f>
        <v>-10451.84</v>
      </c>
      <c r="J140" s="415"/>
    </row>
    <row r="141" s="349" customFormat="1" ht="24" customHeight="1" spans="1:10">
      <c r="A141" s="412">
        <v>2012350</v>
      </c>
      <c r="B141" s="413">
        <f t="shared" si="31"/>
        <v>7</v>
      </c>
      <c r="C141" s="6" t="s">
        <v>67</v>
      </c>
      <c r="D141" s="414"/>
      <c r="E141" s="414"/>
      <c r="F141" s="414"/>
      <c r="G141" s="414"/>
      <c r="H141" s="415"/>
      <c r="I141" s="414"/>
      <c r="J141" s="415"/>
    </row>
    <row r="142" s="349" customFormat="1" ht="24" customHeight="1" spans="1:10">
      <c r="A142" s="412">
        <v>2012399</v>
      </c>
      <c r="B142" s="413">
        <f t="shared" si="31"/>
        <v>7</v>
      </c>
      <c r="C142" s="6" t="s">
        <v>139</v>
      </c>
      <c r="D142" s="414"/>
      <c r="E142" s="414"/>
      <c r="F142" s="414"/>
      <c r="G142" s="414"/>
      <c r="H142" s="415"/>
      <c r="I142" s="414"/>
      <c r="J142" s="415"/>
    </row>
    <row r="143" s="349" customFormat="1" ht="24" customHeight="1" spans="1:10">
      <c r="A143" s="407">
        <v>20125</v>
      </c>
      <c r="B143" s="408">
        <f t="shared" si="31"/>
        <v>5</v>
      </c>
      <c r="C143" s="409" t="s">
        <v>140</v>
      </c>
      <c r="D143" s="410"/>
      <c r="E143" s="410"/>
      <c r="F143" s="410"/>
      <c r="G143" s="410"/>
      <c r="H143" s="411"/>
      <c r="I143" s="410"/>
      <c r="J143" s="411"/>
    </row>
    <row r="144" s="349" customFormat="1" ht="24" customHeight="1" spans="1:10">
      <c r="A144" s="412">
        <v>2012501</v>
      </c>
      <c r="B144" s="413">
        <f t="shared" si="31"/>
        <v>7</v>
      </c>
      <c r="C144" s="6" t="s">
        <v>58</v>
      </c>
      <c r="D144" s="414"/>
      <c r="E144" s="414"/>
      <c r="F144" s="414"/>
      <c r="G144" s="414"/>
      <c r="H144" s="415"/>
      <c r="I144" s="414"/>
      <c r="J144" s="415"/>
    </row>
    <row r="145" s="349" customFormat="1" ht="24" customHeight="1" spans="1:10">
      <c r="A145" s="412">
        <v>2012502</v>
      </c>
      <c r="B145" s="413">
        <f t="shared" si="31"/>
        <v>7</v>
      </c>
      <c r="C145" s="6" t="s">
        <v>59</v>
      </c>
      <c r="D145" s="414"/>
      <c r="E145" s="414"/>
      <c r="F145" s="414"/>
      <c r="G145" s="414"/>
      <c r="H145" s="415"/>
      <c r="I145" s="414"/>
      <c r="J145" s="415"/>
    </row>
    <row r="146" s="349" customFormat="1" ht="24" customHeight="1" spans="1:10">
      <c r="A146" s="412">
        <v>2012503</v>
      </c>
      <c r="B146" s="413">
        <f t="shared" si="31"/>
        <v>7</v>
      </c>
      <c r="C146" s="6" t="s">
        <v>60</v>
      </c>
      <c r="D146" s="414"/>
      <c r="E146" s="414"/>
      <c r="F146" s="414"/>
      <c r="G146" s="414"/>
      <c r="H146" s="415"/>
      <c r="I146" s="414"/>
      <c r="J146" s="415"/>
    </row>
    <row r="147" s="349" customFormat="1" ht="24" customHeight="1" spans="1:10">
      <c r="A147" s="412">
        <v>2012504</v>
      </c>
      <c r="B147" s="413">
        <f t="shared" si="31"/>
        <v>7</v>
      </c>
      <c r="C147" s="6" t="s">
        <v>141</v>
      </c>
      <c r="D147" s="414"/>
      <c r="E147" s="414"/>
      <c r="F147" s="414"/>
      <c r="G147" s="414"/>
      <c r="H147" s="415"/>
      <c r="I147" s="414"/>
      <c r="J147" s="415"/>
    </row>
    <row r="148" s="349" customFormat="1" ht="24" customHeight="1" spans="1:10">
      <c r="A148" s="412">
        <v>2012505</v>
      </c>
      <c r="B148" s="413">
        <f t="shared" si="31"/>
        <v>7</v>
      </c>
      <c r="C148" s="6" t="s">
        <v>142</v>
      </c>
      <c r="D148" s="414"/>
      <c r="E148" s="414"/>
      <c r="F148" s="414"/>
      <c r="G148" s="414"/>
      <c r="H148" s="415"/>
      <c r="I148" s="414"/>
      <c r="J148" s="415"/>
    </row>
    <row r="149" s="349" customFormat="1" ht="24" customHeight="1" spans="1:10">
      <c r="A149" s="412">
        <v>2012550</v>
      </c>
      <c r="B149" s="413">
        <f t="shared" si="31"/>
        <v>7</v>
      </c>
      <c r="C149" s="6" t="s">
        <v>67</v>
      </c>
      <c r="D149" s="414"/>
      <c r="E149" s="414"/>
      <c r="F149" s="414"/>
      <c r="G149" s="414"/>
      <c r="H149" s="415"/>
      <c r="I149" s="414"/>
      <c r="J149" s="415"/>
    </row>
    <row r="150" s="349" customFormat="1" ht="24" customHeight="1" spans="1:10">
      <c r="A150" s="412">
        <v>2012599</v>
      </c>
      <c r="B150" s="413">
        <f t="shared" si="31"/>
        <v>7</v>
      </c>
      <c r="C150" s="6" t="s">
        <v>143</v>
      </c>
      <c r="D150" s="414"/>
      <c r="E150" s="414"/>
      <c r="F150" s="414"/>
      <c r="G150" s="414"/>
      <c r="H150" s="415"/>
      <c r="I150" s="414"/>
      <c r="J150" s="415"/>
    </row>
    <row r="151" s="349" customFormat="1" ht="24" customHeight="1" spans="1:10">
      <c r="A151" s="407">
        <v>20126</v>
      </c>
      <c r="B151" s="408">
        <f t="shared" si="31"/>
        <v>5</v>
      </c>
      <c r="C151" s="409" t="s">
        <v>144</v>
      </c>
      <c r="D151" s="410">
        <v>772995.45</v>
      </c>
      <c r="E151" s="410">
        <v>312925.32</v>
      </c>
      <c r="F151" s="410">
        <f>VLOOKUP(A151,[2]Sheet2!$A$1:$B$65536,2,FALSE)</f>
        <v>1087888.3</v>
      </c>
      <c r="G151" s="410">
        <f>VLOOKUP(A151,[2]Sheet1!$A$1:$B$65536,2,FALSE)</f>
        <v>1036010.78</v>
      </c>
      <c r="H151" s="411">
        <f>G151/F151</f>
        <v>0.952313560132966</v>
      </c>
      <c r="I151" s="410">
        <f>G151-D151</f>
        <v>263015.33</v>
      </c>
      <c r="J151" s="411">
        <f>I151/D151</f>
        <v>0.340254693607834</v>
      </c>
    </row>
    <row r="152" s="349" customFormat="1" ht="24" customHeight="1" spans="1:10">
      <c r="A152" s="412">
        <v>2012601</v>
      </c>
      <c r="B152" s="413">
        <f t="shared" si="31"/>
        <v>7</v>
      </c>
      <c r="C152" s="6" t="s">
        <v>58</v>
      </c>
      <c r="D152" s="414">
        <v>672877.25</v>
      </c>
      <c r="E152" s="414">
        <v>312925.32</v>
      </c>
      <c r="F152" s="414">
        <f>VLOOKUP(A152,[2]Sheet2!$A$1:$B$65536,2,FALSE)</f>
        <v>1004822.3</v>
      </c>
      <c r="G152" s="414">
        <f>VLOOKUP(A152,[2]Sheet1!$A$1:$B$65536,2,FALSE)</f>
        <v>1015192.48</v>
      </c>
      <c r="H152" s="415">
        <f t="shared" ref="H151:H155" si="32">G152/F152</f>
        <v>1.0103204118778</v>
      </c>
      <c r="I152" s="414">
        <f t="shared" ref="I152:I159" si="33">G152-D152</f>
        <v>342315.23</v>
      </c>
      <c r="J152" s="415">
        <f>I152/D152</f>
        <v>0.508733546869061</v>
      </c>
    </row>
    <row r="153" s="349" customFormat="1" ht="24" customHeight="1" spans="1:10">
      <c r="A153" s="412">
        <v>2012602</v>
      </c>
      <c r="B153" s="413">
        <f t="shared" si="31"/>
        <v>7</v>
      </c>
      <c r="C153" s="6" t="s">
        <v>59</v>
      </c>
      <c r="D153" s="414"/>
      <c r="E153" s="414"/>
      <c r="F153" s="414"/>
      <c r="G153" s="414"/>
      <c r="H153" s="415"/>
      <c r="I153" s="414"/>
      <c r="J153" s="415"/>
    </row>
    <row r="154" s="349" customFormat="1" ht="24" customHeight="1" spans="1:10">
      <c r="A154" s="412">
        <v>2012603</v>
      </c>
      <c r="B154" s="413">
        <f t="shared" si="31"/>
        <v>7</v>
      </c>
      <c r="C154" s="6" t="s">
        <v>60</v>
      </c>
      <c r="D154" s="414"/>
      <c r="E154" s="414"/>
      <c r="F154" s="414"/>
      <c r="G154" s="414"/>
      <c r="H154" s="415"/>
      <c r="I154" s="414"/>
      <c r="J154" s="415"/>
    </row>
    <row r="155" s="349" customFormat="1" ht="24" customHeight="1" spans="1:10">
      <c r="A155" s="412">
        <v>2012604</v>
      </c>
      <c r="B155" s="413">
        <f t="shared" si="31"/>
        <v>7</v>
      </c>
      <c r="C155" s="6" t="s">
        <v>145</v>
      </c>
      <c r="D155" s="414">
        <v>100118.2</v>
      </c>
      <c r="E155" s="414"/>
      <c r="F155" s="414">
        <f>VLOOKUP(A155,[2]Sheet2!$A$1:$B$65536,2,FALSE)</f>
        <v>83066</v>
      </c>
      <c r="G155" s="414">
        <f>VLOOKUP(A155,[2]Sheet1!$A$1:$B$65536,2,FALSE)</f>
        <v>20818.3</v>
      </c>
      <c r="H155" s="415">
        <f t="shared" si="32"/>
        <v>0.250623600510437</v>
      </c>
      <c r="I155" s="414">
        <f t="shared" si="33"/>
        <v>-79299.9</v>
      </c>
      <c r="J155" s="415">
        <f t="shared" ref="J155:J159" si="34">I155/D155</f>
        <v>-0.792062781791922</v>
      </c>
    </row>
    <row r="156" s="349" customFormat="1" ht="24" customHeight="1" spans="1:10">
      <c r="A156" s="412">
        <v>2012699</v>
      </c>
      <c r="B156" s="413">
        <f t="shared" si="31"/>
        <v>7</v>
      </c>
      <c r="C156" s="6" t="s">
        <v>146</v>
      </c>
      <c r="D156" s="414"/>
      <c r="E156" s="414"/>
      <c r="F156" s="414"/>
      <c r="G156" s="414"/>
      <c r="H156" s="415"/>
      <c r="I156" s="414"/>
      <c r="J156" s="415"/>
    </row>
    <row r="157" s="349" customFormat="1" ht="24" customHeight="1" spans="1:10">
      <c r="A157" s="407">
        <v>20128</v>
      </c>
      <c r="B157" s="408">
        <f t="shared" si="31"/>
        <v>5</v>
      </c>
      <c r="C157" s="409" t="s">
        <v>147</v>
      </c>
      <c r="D157" s="410">
        <v>292097.52</v>
      </c>
      <c r="E157" s="410">
        <v>184053.4</v>
      </c>
      <c r="F157" s="410">
        <f>VLOOKUP(A157,[2]Sheet2!$A$1:$B$65536,2,FALSE)</f>
        <v>462587.63</v>
      </c>
      <c r="G157" s="410">
        <f>VLOOKUP(A157,[2]Sheet1!$A$1:$B$65536,2,FALSE)</f>
        <v>526411.8</v>
      </c>
      <c r="H157" s="411">
        <f>G157/F157</f>
        <v>1.13797206380119</v>
      </c>
      <c r="I157" s="410">
        <f>G157-D157</f>
        <v>234314.28</v>
      </c>
      <c r="J157" s="411">
        <f>I157/D157</f>
        <v>0.802178258822602</v>
      </c>
    </row>
    <row r="158" s="349" customFormat="1" ht="24" customHeight="1" spans="1:10">
      <c r="A158" s="412">
        <v>2012801</v>
      </c>
      <c r="B158" s="413">
        <f t="shared" si="31"/>
        <v>7</v>
      </c>
      <c r="C158" s="6" t="s">
        <v>58</v>
      </c>
      <c r="D158" s="414">
        <v>216085.52</v>
      </c>
      <c r="E158" s="414">
        <v>184053.4</v>
      </c>
      <c r="F158" s="414">
        <f>VLOOKUP(A158,[2]Sheet2!$A$1:$B$65536,2,FALSE)</f>
        <v>343787.63</v>
      </c>
      <c r="G158" s="414">
        <f>VLOOKUP(A158,[2]Sheet1!$A$1:$B$65536,2,FALSE)</f>
        <v>420037.8</v>
      </c>
      <c r="H158" s="415">
        <f t="shared" ref="H157:H159" si="35">G158/F158</f>
        <v>1.22179439673266</v>
      </c>
      <c r="I158" s="414">
        <f t="shared" si="33"/>
        <v>203952.28</v>
      </c>
      <c r="J158" s="415">
        <f t="shared" si="34"/>
        <v>0.943849823903055</v>
      </c>
    </row>
    <row r="159" s="349" customFormat="1" ht="24" customHeight="1" spans="1:10">
      <c r="A159" s="412">
        <v>2012802</v>
      </c>
      <c r="B159" s="413">
        <f t="shared" si="31"/>
        <v>7</v>
      </c>
      <c r="C159" s="6" t="s">
        <v>59</v>
      </c>
      <c r="D159" s="414">
        <v>76012</v>
      </c>
      <c r="E159" s="414"/>
      <c r="F159" s="414">
        <f>VLOOKUP(A159,[2]Sheet2!$A$1:$B$65536,2,FALSE)</f>
        <v>118800</v>
      </c>
      <c r="G159" s="414">
        <f>VLOOKUP(A159,[2]Sheet1!$A$1:$B$65536,2,FALSE)</f>
        <v>106374</v>
      </c>
      <c r="H159" s="415">
        <f t="shared" si="35"/>
        <v>0.89540404040404</v>
      </c>
      <c r="I159" s="414">
        <f t="shared" si="33"/>
        <v>30362</v>
      </c>
      <c r="J159" s="415">
        <f t="shared" si="34"/>
        <v>0.399436931010893</v>
      </c>
    </row>
    <row r="160" s="349" customFormat="1" ht="24" customHeight="1" spans="1:10">
      <c r="A160" s="412">
        <v>2012803</v>
      </c>
      <c r="B160" s="413">
        <f t="shared" si="31"/>
        <v>7</v>
      </c>
      <c r="C160" s="6" t="s">
        <v>60</v>
      </c>
      <c r="D160" s="414"/>
      <c r="E160" s="414"/>
      <c r="F160" s="414"/>
      <c r="G160" s="414"/>
      <c r="H160" s="415"/>
      <c r="I160" s="414"/>
      <c r="J160" s="415"/>
    </row>
    <row r="161" s="349" customFormat="1" ht="24" customHeight="1" spans="1:10">
      <c r="A161" s="412">
        <v>2012804</v>
      </c>
      <c r="B161" s="413">
        <f t="shared" si="31"/>
        <v>7</v>
      </c>
      <c r="C161" s="6" t="s">
        <v>72</v>
      </c>
      <c r="D161" s="414"/>
      <c r="E161" s="414"/>
      <c r="F161" s="414"/>
      <c r="G161" s="414"/>
      <c r="H161" s="415"/>
      <c r="I161" s="414"/>
      <c r="J161" s="415"/>
    </row>
    <row r="162" s="349" customFormat="1" ht="24" customHeight="1" spans="1:10">
      <c r="A162" s="412">
        <v>2012850</v>
      </c>
      <c r="B162" s="413">
        <f t="shared" si="31"/>
        <v>7</v>
      </c>
      <c r="C162" s="6" t="s">
        <v>67</v>
      </c>
      <c r="D162" s="414"/>
      <c r="E162" s="414"/>
      <c r="F162" s="414"/>
      <c r="G162" s="414"/>
      <c r="H162" s="415"/>
      <c r="I162" s="414"/>
      <c r="J162" s="415"/>
    </row>
    <row r="163" s="349" customFormat="1" ht="24" customHeight="1" spans="1:10">
      <c r="A163" s="412">
        <v>2012899</v>
      </c>
      <c r="B163" s="413">
        <f t="shared" si="31"/>
        <v>7</v>
      </c>
      <c r="C163" s="6" t="s">
        <v>148</v>
      </c>
      <c r="D163" s="414"/>
      <c r="E163" s="414"/>
      <c r="F163" s="414"/>
      <c r="G163" s="414"/>
      <c r="H163" s="415"/>
      <c r="I163" s="414"/>
      <c r="J163" s="415"/>
    </row>
    <row r="164" s="349" customFormat="1" ht="24" customHeight="1" spans="1:10">
      <c r="A164" s="407">
        <v>20129</v>
      </c>
      <c r="B164" s="408">
        <f t="shared" si="31"/>
        <v>5</v>
      </c>
      <c r="C164" s="409" t="s">
        <v>149</v>
      </c>
      <c r="D164" s="410">
        <v>5237521.91</v>
      </c>
      <c r="E164" s="410">
        <v>1800430.87</v>
      </c>
      <c r="F164" s="410">
        <f>VLOOKUP(A164,[2]Sheet2!$A$1:$B$65536,2,FALSE)</f>
        <v>4099439.86</v>
      </c>
      <c r="G164" s="410">
        <f>VLOOKUP(A164,[2]Sheet1!$A$1:$B$65536,2,FALSE)</f>
        <v>5277598.9</v>
      </c>
      <c r="H164" s="411">
        <f>G164/F164</f>
        <v>1.28739512719672</v>
      </c>
      <c r="I164" s="410">
        <f>G164-D164</f>
        <v>40076.9900000002</v>
      </c>
      <c r="J164" s="411">
        <f>I164/D164</f>
        <v>0.00765189925477567</v>
      </c>
    </row>
    <row r="165" s="349" customFormat="1" ht="24" customHeight="1" spans="1:10">
      <c r="A165" s="412">
        <v>2012901</v>
      </c>
      <c r="B165" s="413">
        <f t="shared" si="31"/>
        <v>7</v>
      </c>
      <c r="C165" s="6" t="s">
        <v>58</v>
      </c>
      <c r="D165" s="414">
        <v>1359464.07</v>
      </c>
      <c r="E165" s="414">
        <v>838005.33</v>
      </c>
      <c r="F165" s="414">
        <f>VLOOKUP(A165,[2]Sheet2!$A$1:$B$65536,2,FALSE)</f>
        <v>1996933.13</v>
      </c>
      <c r="G165" s="414">
        <f>VLOOKUP(A165,[2]Sheet1!$A$1:$B$65536,2,FALSE)</f>
        <v>2181030.57</v>
      </c>
      <c r="H165" s="415">
        <f t="shared" ref="H164:H166" si="36">G165/F165</f>
        <v>1.09219008750684</v>
      </c>
      <c r="I165" s="414">
        <f>G165-D165</f>
        <v>821566.5</v>
      </c>
      <c r="J165" s="415">
        <f t="shared" ref="J164:J166" si="37">I165/D165</f>
        <v>0.604331161175889</v>
      </c>
    </row>
    <row r="166" s="349" customFormat="1" ht="24" customHeight="1" spans="1:10">
      <c r="A166" s="412">
        <v>2012902</v>
      </c>
      <c r="B166" s="413">
        <f t="shared" si="31"/>
        <v>7</v>
      </c>
      <c r="C166" s="6" t="s">
        <v>59</v>
      </c>
      <c r="D166" s="414">
        <v>12500</v>
      </c>
      <c r="E166" s="414">
        <v>6800</v>
      </c>
      <c r="F166" s="414">
        <f>VLOOKUP(A166,[2]Sheet2!$A$1:$B$65536,2,FALSE)</f>
        <v>21088</v>
      </c>
      <c r="G166" s="414">
        <f>VLOOKUP(A166,[2]Sheet1!$A$1:$B$65536,2,FALSE)</f>
        <v>21088</v>
      </c>
      <c r="H166" s="415">
        <f t="shared" si="36"/>
        <v>1</v>
      </c>
      <c r="I166" s="414">
        <f t="shared" ref="I166:I172" si="38">G166-D166</f>
        <v>8588</v>
      </c>
      <c r="J166" s="415">
        <f t="shared" si="37"/>
        <v>0.68704</v>
      </c>
    </row>
    <row r="167" s="349" customFormat="1" ht="24" customHeight="1" spans="1:10">
      <c r="A167" s="412">
        <v>2012903</v>
      </c>
      <c r="B167" s="413">
        <f t="shared" si="31"/>
        <v>7</v>
      </c>
      <c r="C167" s="6" t="s">
        <v>60</v>
      </c>
      <c r="D167" s="414"/>
      <c r="E167" s="414"/>
      <c r="F167" s="414"/>
      <c r="G167" s="414"/>
      <c r="H167" s="415"/>
      <c r="I167" s="414"/>
      <c r="J167" s="415"/>
    </row>
    <row r="168" s="349" customFormat="1" ht="24" customHeight="1" spans="1:10">
      <c r="A168" s="412">
        <v>2012906</v>
      </c>
      <c r="B168" s="413">
        <f t="shared" si="31"/>
        <v>7</v>
      </c>
      <c r="C168" s="419" t="s">
        <v>150</v>
      </c>
      <c r="D168" s="414">
        <v>182273</v>
      </c>
      <c r="E168" s="414"/>
      <c r="F168" s="414">
        <f>VLOOKUP(A168,[2]Sheet2!$A$1:$B$65536,2,FALSE)</f>
        <v>286800</v>
      </c>
      <c r="G168" s="414">
        <f>VLOOKUP(A168,[2]Sheet1!$A$1:$B$65536,2,FALSE)</f>
        <v>286800</v>
      </c>
      <c r="H168" s="415">
        <f>G168/F168</f>
        <v>1</v>
      </c>
      <c r="I168" s="414">
        <f t="shared" si="38"/>
        <v>104527</v>
      </c>
      <c r="J168" s="415"/>
    </row>
    <row r="169" s="349" customFormat="1" ht="24" customHeight="1" spans="1:10">
      <c r="A169" s="412">
        <v>2012950</v>
      </c>
      <c r="B169" s="413">
        <f t="shared" si="31"/>
        <v>7</v>
      </c>
      <c r="C169" s="6" t="s">
        <v>67</v>
      </c>
      <c r="D169" s="414"/>
      <c r="E169" s="414"/>
      <c r="F169" s="414"/>
      <c r="G169" s="414"/>
      <c r="H169" s="415"/>
      <c r="I169" s="414"/>
      <c r="J169" s="415"/>
    </row>
    <row r="170" s="349" customFormat="1" ht="24" customHeight="1" spans="1:10">
      <c r="A170" s="412">
        <v>2012999</v>
      </c>
      <c r="B170" s="413">
        <f t="shared" si="31"/>
        <v>7</v>
      </c>
      <c r="C170" s="6" t="s">
        <v>151</v>
      </c>
      <c r="D170" s="414">
        <v>3683284.84</v>
      </c>
      <c r="E170" s="414">
        <v>955625.54</v>
      </c>
      <c r="F170" s="414">
        <f>VLOOKUP(A170,[2]Sheet2!$A$1:$B$65536,2,FALSE)</f>
        <v>1794618.73</v>
      </c>
      <c r="G170" s="414">
        <f>VLOOKUP(A170,[2]Sheet1!$A$1:$B$65536,2,FALSE)</f>
        <v>2788680.33</v>
      </c>
      <c r="H170" s="415">
        <f t="shared" ref="H170:H173" si="39">G170/F170</f>
        <v>1.5539124179318</v>
      </c>
      <c r="I170" s="414">
        <f t="shared" si="38"/>
        <v>-894604.51</v>
      </c>
      <c r="J170" s="415">
        <f t="shared" ref="J168:J173" si="40">I170/D170</f>
        <v>-0.242882250181878</v>
      </c>
    </row>
    <row r="171" s="349" customFormat="1" ht="24" customHeight="1" spans="1:10">
      <c r="A171" s="407">
        <v>20131</v>
      </c>
      <c r="B171" s="408">
        <f t="shared" si="31"/>
        <v>5</v>
      </c>
      <c r="C171" s="409" t="s">
        <v>152</v>
      </c>
      <c r="D171" s="410">
        <v>27509504.49</v>
      </c>
      <c r="E171" s="410">
        <v>2824660.05</v>
      </c>
      <c r="F171" s="410">
        <f>VLOOKUP(A171,[2]Sheet2!$A$1:$B$65536,2,FALSE)</f>
        <v>4148039.19</v>
      </c>
      <c r="G171" s="410">
        <f>VLOOKUP(A171,[2]Sheet1!$A$1:$B$65536,2,FALSE)</f>
        <v>5805046.05</v>
      </c>
      <c r="H171" s="411">
        <f t="shared" si="39"/>
        <v>1.39946750358451</v>
      </c>
      <c r="I171" s="410">
        <f t="shared" si="38"/>
        <v>-21704458.44</v>
      </c>
      <c r="J171" s="411">
        <f t="shared" si="40"/>
        <v>-0.788980348515176</v>
      </c>
    </row>
    <row r="172" s="349" customFormat="1" ht="24" customHeight="1" spans="1:10">
      <c r="A172" s="412">
        <v>2013101</v>
      </c>
      <c r="B172" s="413">
        <f t="shared" si="31"/>
        <v>7</v>
      </c>
      <c r="C172" s="6" t="s">
        <v>58</v>
      </c>
      <c r="D172" s="414">
        <v>4017638.66</v>
      </c>
      <c r="E172" s="414">
        <v>2021307.15</v>
      </c>
      <c r="F172" s="414">
        <f>VLOOKUP(A172,[2]Sheet2!$A$1:$B$65536,2,FALSE)</f>
        <v>2944038.62</v>
      </c>
      <c r="G172" s="414">
        <f>VLOOKUP(A172,[2]Sheet1!$A$1:$B$65536,2,FALSE)</f>
        <v>3572501.73</v>
      </c>
      <c r="H172" s="415">
        <f t="shared" si="39"/>
        <v>1.21346972343726</v>
      </c>
      <c r="I172" s="414">
        <f t="shared" si="38"/>
        <v>-445136.93</v>
      </c>
      <c r="J172" s="415">
        <f t="shared" si="40"/>
        <v>-0.110795660752627</v>
      </c>
    </row>
    <row r="173" s="349" customFormat="1" ht="24" customHeight="1" spans="1:10">
      <c r="A173" s="412">
        <v>2013102</v>
      </c>
      <c r="B173" s="413">
        <f t="shared" si="31"/>
        <v>7</v>
      </c>
      <c r="C173" s="6" t="s">
        <v>59</v>
      </c>
      <c r="D173" s="414">
        <v>7053167.49</v>
      </c>
      <c r="E173" s="414"/>
      <c r="F173" s="414">
        <f>VLOOKUP(A173,[2]Sheet2!$A$1:$B$65536,2,FALSE)</f>
        <v>173368</v>
      </c>
      <c r="G173" s="414">
        <f>VLOOKUP(A173,[2]Sheet1!$A$1:$B$65536,2,FALSE)</f>
        <v>342240.9</v>
      </c>
      <c r="H173" s="415">
        <f t="shared" si="39"/>
        <v>1.97407191638595</v>
      </c>
      <c r="I173" s="414">
        <f t="shared" ref="I173:I179" si="41">G173-D173</f>
        <v>-6710926.59</v>
      </c>
      <c r="J173" s="415">
        <f t="shared" si="40"/>
        <v>-0.951476992360492</v>
      </c>
    </row>
    <row r="174" s="349" customFormat="1" ht="24" customHeight="1" spans="1:10">
      <c r="A174" s="412">
        <v>2013103</v>
      </c>
      <c r="B174" s="413">
        <f t="shared" si="31"/>
        <v>7</v>
      </c>
      <c r="C174" s="6" t="s">
        <v>60</v>
      </c>
      <c r="D174" s="414"/>
      <c r="E174" s="414"/>
      <c r="F174" s="414"/>
      <c r="G174" s="414"/>
      <c r="H174" s="415"/>
      <c r="I174" s="414"/>
      <c r="J174" s="415"/>
    </row>
    <row r="175" s="349" customFormat="1" ht="24" customHeight="1" spans="1:10">
      <c r="A175" s="412">
        <v>2013105</v>
      </c>
      <c r="B175" s="413">
        <f t="shared" si="31"/>
        <v>7</v>
      </c>
      <c r="C175" s="6" t="s">
        <v>153</v>
      </c>
      <c r="D175" s="414"/>
      <c r="E175" s="414"/>
      <c r="F175" s="414"/>
      <c r="G175" s="414"/>
      <c r="H175" s="415"/>
      <c r="I175" s="414"/>
      <c r="J175" s="415"/>
    </row>
    <row r="176" s="349" customFormat="1" ht="24" customHeight="1" spans="1:10">
      <c r="A176" s="412">
        <v>2013150</v>
      </c>
      <c r="B176" s="413">
        <f t="shared" si="31"/>
        <v>7</v>
      </c>
      <c r="C176" s="6" t="s">
        <v>67</v>
      </c>
      <c r="D176" s="414">
        <v>16425598.34</v>
      </c>
      <c r="E176" s="414">
        <v>803352.9</v>
      </c>
      <c r="F176" s="414">
        <f>VLOOKUP(A176,[2]Sheet2!$A$1:$B$65536,2,FALSE)</f>
        <v>1030632.57</v>
      </c>
      <c r="G176" s="414">
        <f>VLOOKUP(A176,[2]Sheet1!$A$1:$B$65536,2,FALSE)</f>
        <v>1890303.42</v>
      </c>
      <c r="H176" s="415">
        <f t="shared" ref="H176:H180" si="42">G176/F176</f>
        <v>1.83411962228207</v>
      </c>
      <c r="I176" s="414">
        <f t="shared" si="41"/>
        <v>-14535294.92</v>
      </c>
      <c r="J176" s="415">
        <f>I176/D176</f>
        <v>-0.884917226096008</v>
      </c>
    </row>
    <row r="177" s="349" customFormat="1" ht="24" customHeight="1" spans="1:10">
      <c r="A177" s="412">
        <v>2013199</v>
      </c>
      <c r="B177" s="413">
        <f t="shared" si="31"/>
        <v>7</v>
      </c>
      <c r="C177" s="6" t="s">
        <v>154</v>
      </c>
      <c r="D177" s="414">
        <v>13100</v>
      </c>
      <c r="E177" s="414"/>
      <c r="F177" s="414"/>
      <c r="G177" s="414"/>
      <c r="H177" s="415"/>
      <c r="I177" s="414">
        <f t="shared" si="41"/>
        <v>-13100</v>
      </c>
      <c r="J177" s="415"/>
    </row>
    <row r="178" s="349" customFormat="1" ht="24" customHeight="1" spans="1:10">
      <c r="A178" s="407">
        <v>20132</v>
      </c>
      <c r="B178" s="408">
        <f t="shared" si="31"/>
        <v>5</v>
      </c>
      <c r="C178" s="409" t="s">
        <v>155</v>
      </c>
      <c r="D178" s="410">
        <v>13126008.45</v>
      </c>
      <c r="E178" s="410">
        <v>6614515.18</v>
      </c>
      <c r="F178" s="410">
        <f>VLOOKUP(A178,[2]Sheet2!$A$1:$B$65536,2,FALSE)</f>
        <v>12828747.92</v>
      </c>
      <c r="G178" s="410">
        <f>VLOOKUP(A178,[2]Sheet1!$A$1:$B$65536,2,FALSE)</f>
        <v>12993457.12</v>
      </c>
      <c r="H178" s="411">
        <f t="shared" si="42"/>
        <v>1.01283907058016</v>
      </c>
      <c r="I178" s="410">
        <f t="shared" si="41"/>
        <v>-132551.33</v>
      </c>
      <c r="J178" s="411">
        <f>I178/D178</f>
        <v>-0.0100983730511007</v>
      </c>
    </row>
    <row r="179" s="349" customFormat="1" ht="24" customHeight="1" spans="1:10">
      <c r="A179" s="412">
        <v>2013201</v>
      </c>
      <c r="B179" s="413">
        <f t="shared" si="31"/>
        <v>7</v>
      </c>
      <c r="C179" s="6" t="s">
        <v>58</v>
      </c>
      <c r="D179" s="414">
        <v>9372934.36</v>
      </c>
      <c r="E179" s="414">
        <v>2780326.72</v>
      </c>
      <c r="F179" s="414">
        <f>VLOOKUP(A179,[2]Sheet2!$A$1:$B$65536,2,FALSE)</f>
        <v>4707331.73</v>
      </c>
      <c r="G179" s="414">
        <f>VLOOKUP(A179,[2]Sheet1!$A$1:$B$65536,2,FALSE)</f>
        <v>4562895.64</v>
      </c>
      <c r="H179" s="415">
        <f t="shared" si="42"/>
        <v>0.969316781080138</v>
      </c>
      <c r="I179" s="414">
        <f t="shared" si="41"/>
        <v>-4810038.72</v>
      </c>
      <c r="J179" s="415">
        <f t="shared" ref="J177:J180" si="43">I179/D179</f>
        <v>-0.513183869133593</v>
      </c>
    </row>
    <row r="180" s="349" customFormat="1" ht="24" customHeight="1" spans="1:10">
      <c r="A180" s="412">
        <v>2013202</v>
      </c>
      <c r="B180" s="413">
        <f t="shared" si="31"/>
        <v>7</v>
      </c>
      <c r="C180" s="6" t="s">
        <v>59</v>
      </c>
      <c r="D180" s="414">
        <v>1199780.08</v>
      </c>
      <c r="E180" s="414">
        <v>383200</v>
      </c>
      <c r="F180" s="414">
        <f>VLOOKUP(A180,[2]Sheet2!$A$1:$B$65536,2,FALSE)</f>
        <v>1289512.34</v>
      </c>
      <c r="G180" s="414">
        <f>VLOOKUP(A180,[2]Sheet1!$A$1:$B$65536,2,FALSE)</f>
        <v>1654808.15</v>
      </c>
      <c r="H180" s="415">
        <f t="shared" si="42"/>
        <v>1.28328213594296</v>
      </c>
      <c r="I180" s="414">
        <f t="shared" ref="I180:I186" si="44">G180-D180</f>
        <v>455028.07</v>
      </c>
      <c r="J180" s="415">
        <f t="shared" si="43"/>
        <v>0.379259563969423</v>
      </c>
    </row>
    <row r="181" s="349" customFormat="1" ht="24" customHeight="1" spans="1:10">
      <c r="A181" s="420">
        <v>2013203</v>
      </c>
      <c r="B181" s="413">
        <f t="shared" si="31"/>
        <v>7</v>
      </c>
      <c r="C181" s="6" t="s">
        <v>60</v>
      </c>
      <c r="D181" s="414"/>
      <c r="E181" s="414"/>
      <c r="F181" s="414"/>
      <c r="G181" s="414"/>
      <c r="H181" s="415"/>
      <c r="I181" s="414"/>
      <c r="J181" s="415"/>
    </row>
    <row r="182" s="349" customFormat="1" ht="24" customHeight="1" spans="1:10">
      <c r="A182" s="412">
        <v>2013204</v>
      </c>
      <c r="B182" s="413">
        <f t="shared" si="31"/>
        <v>7</v>
      </c>
      <c r="C182" s="6" t="s">
        <v>156</v>
      </c>
      <c r="D182" s="414"/>
      <c r="E182" s="414"/>
      <c r="F182" s="414"/>
      <c r="G182" s="414"/>
      <c r="H182" s="415"/>
      <c r="I182" s="414"/>
      <c r="J182" s="415"/>
    </row>
    <row r="183" s="349" customFormat="1" ht="24" customHeight="1" spans="1:10">
      <c r="A183" s="412">
        <v>2013250</v>
      </c>
      <c r="B183" s="413">
        <f t="shared" si="31"/>
        <v>7</v>
      </c>
      <c r="C183" s="6" t="s">
        <v>67</v>
      </c>
      <c r="D183" s="414"/>
      <c r="E183" s="414">
        <v>975408.46</v>
      </c>
      <c r="F183" s="414">
        <f>VLOOKUP(A183,[2]Sheet2!$A$1:$B$65536,2,FALSE)</f>
        <v>1203365.05</v>
      </c>
      <c r="G183" s="414">
        <f>VLOOKUP(A183,[2]Sheet1!$A$1:$B$65536,2,FALSE)</f>
        <v>2081145.97</v>
      </c>
      <c r="H183" s="415">
        <f t="shared" ref="H183:H185" si="45">G183/F183</f>
        <v>1.72943860219307</v>
      </c>
      <c r="I183" s="414">
        <f t="shared" si="44"/>
        <v>2081145.97</v>
      </c>
      <c r="J183" s="415"/>
    </row>
    <row r="184" s="349" customFormat="1" ht="24" customHeight="1" spans="1:10">
      <c r="A184" s="412">
        <v>2013299</v>
      </c>
      <c r="B184" s="413">
        <f t="shared" si="31"/>
        <v>7</v>
      </c>
      <c r="C184" s="6" t="s">
        <v>157</v>
      </c>
      <c r="D184" s="414">
        <v>2553294.01</v>
      </c>
      <c r="E184" s="414">
        <v>2475580</v>
      </c>
      <c r="F184" s="414">
        <f>VLOOKUP(A184,[2]Sheet2!$A$1:$B$65536,2,FALSE)</f>
        <v>5628538.8</v>
      </c>
      <c r="G184" s="414">
        <f>VLOOKUP(A184,[2]Sheet1!$A$1:$B$65536,2,FALSE)</f>
        <v>4694607.36</v>
      </c>
      <c r="H184" s="415">
        <f t="shared" si="45"/>
        <v>0.834072132539977</v>
      </c>
      <c r="I184" s="414">
        <f t="shared" si="44"/>
        <v>2141313.35</v>
      </c>
      <c r="J184" s="415">
        <f t="shared" ref="J183:J187" si="46">I184/D184</f>
        <v>0.838647387106039</v>
      </c>
    </row>
    <row r="185" s="349" customFormat="1" ht="24" customHeight="1" spans="1:10">
      <c r="A185" s="407">
        <v>20133</v>
      </c>
      <c r="B185" s="408">
        <f t="shared" si="31"/>
        <v>5</v>
      </c>
      <c r="C185" s="409" t="s">
        <v>158</v>
      </c>
      <c r="D185" s="410">
        <v>3586474.54</v>
      </c>
      <c r="E185" s="410">
        <v>1250099.09</v>
      </c>
      <c r="F185" s="410">
        <f>VLOOKUP(A185,[2]Sheet2!$A$1:$B$65536,2,FALSE)</f>
        <v>3686092.08</v>
      </c>
      <c r="G185" s="410">
        <f>VLOOKUP(A185,[2]Sheet1!$A$1:$B$65536,2,FALSE)</f>
        <v>4123472.79</v>
      </c>
      <c r="H185" s="411">
        <f t="shared" si="45"/>
        <v>1.11865702226299</v>
      </c>
      <c r="I185" s="410">
        <f t="shared" si="44"/>
        <v>536998.25</v>
      </c>
      <c r="J185" s="411">
        <f t="shared" si="46"/>
        <v>0.149728722178521</v>
      </c>
    </row>
    <row r="186" s="349" customFormat="1" ht="24" customHeight="1" spans="1:10">
      <c r="A186" s="412">
        <v>2013301</v>
      </c>
      <c r="B186" s="413">
        <f t="shared" si="31"/>
        <v>7</v>
      </c>
      <c r="C186" s="6" t="s">
        <v>58</v>
      </c>
      <c r="D186" s="414">
        <v>1216727.35</v>
      </c>
      <c r="E186" s="414">
        <v>843319.85</v>
      </c>
      <c r="F186" s="414">
        <f>VLOOKUP(A186,[2]Sheet2!$A$1:$B$65536,2,FALSE)</f>
        <v>1825924.68</v>
      </c>
      <c r="G186" s="414">
        <f>VLOOKUP(A186,[2]Sheet1!$A$1:$B$65536,2,FALSE)</f>
        <v>1888552.73</v>
      </c>
      <c r="H186" s="415">
        <f t="shared" ref="H184:H187" si="47">G186/F186</f>
        <v>1.03429936113246</v>
      </c>
      <c r="I186" s="414">
        <f t="shared" si="44"/>
        <v>671825.38</v>
      </c>
      <c r="J186" s="415">
        <f t="shared" si="46"/>
        <v>0.552157704024653</v>
      </c>
    </row>
    <row r="187" s="349" customFormat="1" ht="24" customHeight="1" spans="1:10">
      <c r="A187" s="412">
        <v>2013302</v>
      </c>
      <c r="B187" s="413">
        <f t="shared" si="31"/>
        <v>7</v>
      </c>
      <c r="C187" s="6" t="s">
        <v>59</v>
      </c>
      <c r="D187" s="414">
        <v>921251.33</v>
      </c>
      <c r="E187" s="414"/>
      <c r="F187" s="414">
        <f>VLOOKUP(A187,[2]Sheet2!$A$1:$B$65536,2,FALSE)</f>
        <v>1338671</v>
      </c>
      <c r="G187" s="414">
        <f>VLOOKUP(A187,[2]Sheet1!$A$1:$B$65536,2,FALSE)</f>
        <v>1382986.19</v>
      </c>
      <c r="H187" s="415">
        <f t="shared" si="47"/>
        <v>1.03310386943469</v>
      </c>
      <c r="I187" s="414">
        <f t="shared" ref="I187:I194" si="48">G187-D187</f>
        <v>461734.86</v>
      </c>
      <c r="J187" s="415">
        <f t="shared" si="46"/>
        <v>0.5012040091166</v>
      </c>
    </row>
    <row r="188" s="349" customFormat="1" ht="24" customHeight="1" spans="1:10">
      <c r="A188" s="412">
        <v>2013303</v>
      </c>
      <c r="B188" s="413">
        <f t="shared" si="31"/>
        <v>7</v>
      </c>
      <c r="C188" s="6" t="s">
        <v>60</v>
      </c>
      <c r="D188" s="414"/>
      <c r="E188" s="414"/>
      <c r="F188" s="414"/>
      <c r="G188" s="414"/>
      <c r="H188" s="415"/>
      <c r="I188" s="414"/>
      <c r="J188" s="415"/>
    </row>
    <row r="189" s="349" customFormat="1" ht="24" customHeight="1" spans="1:10">
      <c r="A189" s="412">
        <v>2013304</v>
      </c>
      <c r="B189" s="413">
        <f t="shared" si="31"/>
        <v>7</v>
      </c>
      <c r="C189" s="6" t="s">
        <v>159</v>
      </c>
      <c r="D189" s="414"/>
      <c r="E189" s="414"/>
      <c r="F189" s="414"/>
      <c r="G189" s="414"/>
      <c r="H189" s="415"/>
      <c r="I189" s="414"/>
      <c r="J189" s="415"/>
    </row>
    <row r="190" s="349" customFormat="1" ht="24" customHeight="1" spans="1:10">
      <c r="A190" s="412">
        <v>2013350</v>
      </c>
      <c r="B190" s="413">
        <f t="shared" si="31"/>
        <v>7</v>
      </c>
      <c r="C190" s="6" t="s">
        <v>67</v>
      </c>
      <c r="D190" s="414">
        <v>1448495.86</v>
      </c>
      <c r="E190" s="414">
        <v>406779.24</v>
      </c>
      <c r="F190" s="414">
        <f>VLOOKUP(A190,[2]Sheet2!$A$1:$B$65536,2,FALSE)</f>
        <v>521496.4</v>
      </c>
      <c r="G190" s="414">
        <f>VLOOKUP(A190,[2]Sheet1!$A$1:$B$65536,2,FALSE)</f>
        <v>851933.87</v>
      </c>
      <c r="H190" s="415">
        <f t="shared" ref="H190:H194" si="49">G190/F190</f>
        <v>1.63363327148567</v>
      </c>
      <c r="I190" s="414">
        <f t="shared" si="48"/>
        <v>-596561.99</v>
      </c>
      <c r="J190" s="415">
        <f t="shared" ref="J190:J194" si="50">I190/D190</f>
        <v>-0.411849288958272</v>
      </c>
    </row>
    <row r="191" s="349" customFormat="1" ht="24" customHeight="1" spans="1:10">
      <c r="A191" s="412">
        <v>2013399</v>
      </c>
      <c r="B191" s="413">
        <f t="shared" si="31"/>
        <v>7</v>
      </c>
      <c r="C191" s="6" t="s">
        <v>160</v>
      </c>
      <c r="D191" s="414"/>
      <c r="E191" s="414"/>
      <c r="F191" s="414"/>
      <c r="G191" s="414"/>
      <c r="H191" s="415"/>
      <c r="I191" s="414"/>
      <c r="J191" s="415"/>
    </row>
    <row r="192" s="349" customFormat="1" ht="24" customHeight="1" spans="1:10">
      <c r="A192" s="407">
        <v>20134</v>
      </c>
      <c r="B192" s="408">
        <f t="shared" si="31"/>
        <v>5</v>
      </c>
      <c r="C192" s="409" t="s">
        <v>161</v>
      </c>
      <c r="D192" s="410">
        <v>1160715.59</v>
      </c>
      <c r="E192" s="410">
        <v>515635.69</v>
      </c>
      <c r="F192" s="410">
        <f>VLOOKUP(A192,[2]Sheet2!$A$1:$B$65536,2,FALSE)</f>
        <v>2158152</v>
      </c>
      <c r="G192" s="410">
        <f>VLOOKUP(A192,[2]Sheet1!$A$1:$B$65536,2,FALSE)</f>
        <v>2219672.11</v>
      </c>
      <c r="H192" s="411">
        <f>G192/F192</f>
        <v>1.02850592080632</v>
      </c>
      <c r="I192" s="410">
        <f>G192-D192</f>
        <v>1058956.52</v>
      </c>
      <c r="J192" s="411">
        <f>I192/D192</f>
        <v>0.912330745897882</v>
      </c>
    </row>
    <row r="193" s="349" customFormat="1" ht="24" customHeight="1" spans="1:10">
      <c r="A193" s="412">
        <v>2013401</v>
      </c>
      <c r="B193" s="413">
        <f t="shared" si="31"/>
        <v>7</v>
      </c>
      <c r="C193" s="6" t="s">
        <v>58</v>
      </c>
      <c r="D193" s="414">
        <v>822739.87</v>
      </c>
      <c r="E193" s="414">
        <v>485635.69</v>
      </c>
      <c r="F193" s="414">
        <f>VLOOKUP(A193,[2]Sheet2!$A$1:$B$65536,2,FALSE)</f>
        <v>1261971.55</v>
      </c>
      <c r="G193" s="414">
        <f>VLOOKUP(A193,[2]Sheet1!$A$1:$B$65536,2,FALSE)</f>
        <v>1583848.69</v>
      </c>
      <c r="H193" s="415">
        <f t="shared" si="49"/>
        <v>1.25505895121011</v>
      </c>
      <c r="I193" s="414">
        <f t="shared" si="48"/>
        <v>761108.82</v>
      </c>
      <c r="J193" s="415">
        <f t="shared" si="50"/>
        <v>0.925090478476508</v>
      </c>
    </row>
    <row r="194" s="349" customFormat="1" ht="24" customHeight="1" spans="1:10">
      <c r="A194" s="412">
        <v>2013402</v>
      </c>
      <c r="B194" s="413">
        <f t="shared" si="31"/>
        <v>7</v>
      </c>
      <c r="C194" s="6" t="s">
        <v>59</v>
      </c>
      <c r="D194" s="414">
        <v>327975.72</v>
      </c>
      <c r="E194" s="414"/>
      <c r="F194" s="414">
        <f>VLOOKUP(A194,[2]Sheet2!$A$1:$B$65536,2,FALSE)</f>
        <v>845180.45</v>
      </c>
      <c r="G194" s="414">
        <f>VLOOKUP(A194,[2]Sheet1!$A$1:$B$65536,2,FALSE)</f>
        <v>584823.42</v>
      </c>
      <c r="H194" s="415">
        <f t="shared" si="49"/>
        <v>0.691950955562212</v>
      </c>
      <c r="I194" s="414">
        <f t="shared" si="48"/>
        <v>256847.7</v>
      </c>
      <c r="J194" s="415">
        <f t="shared" si="50"/>
        <v>0.783130226835084</v>
      </c>
    </row>
    <row r="195" s="349" customFormat="1" ht="24" customHeight="1" spans="1:10">
      <c r="A195" s="412">
        <v>2013403</v>
      </c>
      <c r="B195" s="413">
        <f t="shared" si="31"/>
        <v>7</v>
      </c>
      <c r="C195" s="6" t="s">
        <v>60</v>
      </c>
      <c r="D195" s="414"/>
      <c r="E195" s="414"/>
      <c r="F195" s="414"/>
      <c r="G195" s="414"/>
      <c r="H195" s="415"/>
      <c r="I195" s="414"/>
      <c r="J195" s="415"/>
    </row>
    <row r="196" s="351" customFormat="1" ht="24" customHeight="1" spans="1:10">
      <c r="A196" s="412">
        <v>2013404</v>
      </c>
      <c r="B196" s="413">
        <f t="shared" si="31"/>
        <v>7</v>
      </c>
      <c r="C196" s="6" t="s">
        <v>162</v>
      </c>
      <c r="D196" s="414"/>
      <c r="E196" s="414">
        <v>30000</v>
      </c>
      <c r="F196" s="414">
        <f>VLOOKUP(A196,[2]Sheet2!$A$1:$B$65536,2,FALSE)</f>
        <v>30000</v>
      </c>
      <c r="G196" s="414">
        <f>VLOOKUP(A196,[2]Sheet1!$A$1:$B$65536,2,FALSE)</f>
        <v>30000</v>
      </c>
      <c r="H196" s="415">
        <f t="shared" ref="H196:H200" si="51">G196/F196</f>
        <v>1</v>
      </c>
      <c r="I196" s="414">
        <f t="shared" ref="I196:I200" si="52">G196-D196</f>
        <v>30000</v>
      </c>
      <c r="J196" s="415"/>
    </row>
    <row r="197" s="349" customFormat="1" ht="24" customHeight="1" spans="1:10">
      <c r="A197" s="412">
        <v>2013405</v>
      </c>
      <c r="B197" s="413">
        <f t="shared" si="31"/>
        <v>7</v>
      </c>
      <c r="C197" s="6" t="s">
        <v>163</v>
      </c>
      <c r="D197" s="414">
        <v>10000</v>
      </c>
      <c r="E197" s="414"/>
      <c r="F197" s="414">
        <f>VLOOKUP(A197,[2]Sheet2!$A$1:$B$65536,2,FALSE)</f>
        <v>21000</v>
      </c>
      <c r="G197" s="414">
        <f>VLOOKUP(A197,[2]Sheet1!$A$1:$B$65536,2,FALSE)</f>
        <v>21000</v>
      </c>
      <c r="H197" s="415">
        <f t="shared" si="51"/>
        <v>1</v>
      </c>
      <c r="I197" s="414">
        <f t="shared" si="52"/>
        <v>11000</v>
      </c>
      <c r="J197" s="415"/>
    </row>
    <row r="198" s="349" customFormat="1" ht="24" customHeight="1" spans="1:10">
      <c r="A198" s="412">
        <v>2013450</v>
      </c>
      <c r="B198" s="413">
        <f t="shared" si="31"/>
        <v>7</v>
      </c>
      <c r="C198" s="6" t="s">
        <v>67</v>
      </c>
      <c r="D198" s="414"/>
      <c r="E198" s="414"/>
      <c r="F198" s="414"/>
      <c r="G198" s="414"/>
      <c r="H198" s="415"/>
      <c r="I198" s="414"/>
      <c r="J198" s="415"/>
    </row>
    <row r="199" s="351" customFormat="1" ht="24" customHeight="1" spans="1:10">
      <c r="A199" s="412">
        <v>2013499</v>
      </c>
      <c r="B199" s="413">
        <f t="shared" si="31"/>
        <v>7</v>
      </c>
      <c r="C199" s="6" t="s">
        <v>164</v>
      </c>
      <c r="D199" s="414"/>
      <c r="E199" s="414"/>
      <c r="F199" s="414"/>
      <c r="G199" s="414"/>
      <c r="H199" s="415"/>
      <c r="I199" s="414"/>
      <c r="J199" s="415"/>
    </row>
    <row r="200" s="349" customFormat="1" ht="24" customHeight="1" spans="1:10">
      <c r="A200" s="407">
        <v>20135</v>
      </c>
      <c r="B200" s="408">
        <f t="shared" si="31"/>
        <v>5</v>
      </c>
      <c r="C200" s="409" t="s">
        <v>165</v>
      </c>
      <c r="D200" s="410"/>
      <c r="E200" s="410"/>
      <c r="F200" s="410"/>
      <c r="G200" s="410"/>
      <c r="H200" s="411"/>
      <c r="I200" s="410"/>
      <c r="J200" s="411"/>
    </row>
    <row r="201" s="349" customFormat="1" ht="24" customHeight="1" spans="1:10">
      <c r="A201" s="412">
        <v>2013501</v>
      </c>
      <c r="B201" s="413">
        <f t="shared" ref="B201:B264" si="53">LEN(A201)</f>
        <v>7</v>
      </c>
      <c r="C201" s="6" t="s">
        <v>58</v>
      </c>
      <c r="D201" s="414"/>
      <c r="E201" s="414"/>
      <c r="F201" s="414"/>
      <c r="G201" s="414"/>
      <c r="H201" s="415"/>
      <c r="I201" s="414"/>
      <c r="J201" s="415"/>
    </row>
    <row r="202" s="349" customFormat="1" ht="24" customHeight="1" spans="1:10">
      <c r="A202" s="412">
        <v>2013502</v>
      </c>
      <c r="B202" s="413">
        <f t="shared" si="53"/>
        <v>7</v>
      </c>
      <c r="C202" s="6" t="s">
        <v>59</v>
      </c>
      <c r="D202" s="414"/>
      <c r="E202" s="414"/>
      <c r="F202" s="414"/>
      <c r="G202" s="414"/>
      <c r="H202" s="415"/>
      <c r="I202" s="414"/>
      <c r="J202" s="415"/>
    </row>
    <row r="203" s="349" customFormat="1" ht="24" customHeight="1" spans="1:10">
      <c r="A203" s="412">
        <v>2013503</v>
      </c>
      <c r="B203" s="413">
        <f t="shared" si="53"/>
        <v>7</v>
      </c>
      <c r="C203" s="6" t="s">
        <v>60</v>
      </c>
      <c r="D203" s="414"/>
      <c r="E203" s="414"/>
      <c r="F203" s="414"/>
      <c r="G203" s="414"/>
      <c r="H203" s="415"/>
      <c r="I203" s="414"/>
      <c r="J203" s="415"/>
    </row>
    <row r="204" s="349" customFormat="1" ht="24" customHeight="1" spans="1:10">
      <c r="A204" s="412">
        <v>2013550</v>
      </c>
      <c r="B204" s="413">
        <f t="shared" si="53"/>
        <v>7</v>
      </c>
      <c r="C204" s="6" t="s">
        <v>67</v>
      </c>
      <c r="D204" s="414"/>
      <c r="E204" s="414"/>
      <c r="F204" s="414"/>
      <c r="G204" s="414"/>
      <c r="H204" s="415"/>
      <c r="I204" s="414"/>
      <c r="J204" s="415"/>
    </row>
    <row r="205" s="349" customFormat="1" ht="24" customHeight="1" spans="1:10">
      <c r="A205" s="412">
        <v>2013599</v>
      </c>
      <c r="B205" s="413">
        <f t="shared" si="53"/>
        <v>7</v>
      </c>
      <c r="C205" s="6" t="s">
        <v>166</v>
      </c>
      <c r="D205" s="414"/>
      <c r="E205" s="414"/>
      <c r="F205" s="414"/>
      <c r="G205" s="414"/>
      <c r="H205" s="415"/>
      <c r="I205" s="414"/>
      <c r="J205" s="415"/>
    </row>
    <row r="206" s="349" customFormat="1" ht="24" customHeight="1" spans="1:10">
      <c r="A206" s="407">
        <v>20136</v>
      </c>
      <c r="B206" s="408">
        <f t="shared" si="53"/>
        <v>5</v>
      </c>
      <c r="C206" s="409" t="s">
        <v>167</v>
      </c>
      <c r="D206" s="410">
        <v>60681307.66</v>
      </c>
      <c r="E206" s="410">
        <v>7152894.86</v>
      </c>
      <c r="F206" s="410">
        <f>VLOOKUP(A206,[2]Sheet2!$A$1:$B$65536,2,FALSE)</f>
        <v>22214895.41</v>
      </c>
      <c r="G206" s="410">
        <f>VLOOKUP(A206,[2]Sheet1!$A$1:$B$65536,2,FALSE)</f>
        <v>27972138.99</v>
      </c>
      <c r="H206" s="411">
        <f>G206/F206</f>
        <v>1.25916140831383</v>
      </c>
      <c r="I206" s="410">
        <f>G206-D206</f>
        <v>-32709168.67</v>
      </c>
      <c r="J206" s="411">
        <f>I206/D206</f>
        <v>-0.539032033608618</v>
      </c>
    </row>
    <row r="207" s="349" customFormat="1" ht="24" customHeight="1" spans="1:10">
      <c r="A207" s="412">
        <v>2013601</v>
      </c>
      <c r="B207" s="413">
        <f t="shared" si="53"/>
        <v>7</v>
      </c>
      <c r="C207" s="6" t="s">
        <v>58</v>
      </c>
      <c r="D207" s="414">
        <v>3443357.35</v>
      </c>
      <c r="E207" s="414">
        <v>2354781.15</v>
      </c>
      <c r="F207" s="414">
        <f>VLOOKUP(A207,[2]Sheet2!$A$1:$B$65536,2,FALSE)</f>
        <v>4042746.75</v>
      </c>
      <c r="G207" s="414">
        <f>VLOOKUP(A207,[2]Sheet1!$A$1:$B$65536,2,FALSE)</f>
        <v>6293067.89</v>
      </c>
      <c r="H207" s="415">
        <f t="shared" ref="H206:H208" si="54">G207/F207</f>
        <v>1.55663173558918</v>
      </c>
      <c r="I207" s="414">
        <f t="shared" ref="I207:I212" si="55">G207-D207</f>
        <v>2849710.54</v>
      </c>
      <c r="J207" s="415">
        <f t="shared" ref="J206:J208" si="56">I207/D207</f>
        <v>0.827596514198563</v>
      </c>
    </row>
    <row r="208" s="349" customFormat="1" ht="24" customHeight="1" spans="1:10">
      <c r="A208" s="412">
        <v>2013602</v>
      </c>
      <c r="B208" s="413">
        <f t="shared" si="53"/>
        <v>7</v>
      </c>
      <c r="C208" s="6" t="s">
        <v>59</v>
      </c>
      <c r="D208" s="414">
        <v>2095976.57</v>
      </c>
      <c r="E208" s="414"/>
      <c r="F208" s="414">
        <f>VLOOKUP(A208,[2]Sheet2!$A$1:$B$65536,2,FALSE)</f>
        <v>9557777.92</v>
      </c>
      <c r="G208" s="414">
        <f>VLOOKUP(A208,[2]Sheet1!$A$1:$B$65536,2,FALSE)</f>
        <v>9722669.04</v>
      </c>
      <c r="H208" s="415">
        <f t="shared" si="54"/>
        <v>1.0172520350839</v>
      </c>
      <c r="I208" s="414">
        <f t="shared" si="55"/>
        <v>7626692.47</v>
      </c>
      <c r="J208" s="415">
        <f t="shared" si="56"/>
        <v>3.63872983083966</v>
      </c>
    </row>
    <row r="209" s="349" customFormat="1" ht="24" customHeight="1" spans="1:10">
      <c r="A209" s="412">
        <v>2013603</v>
      </c>
      <c r="B209" s="413">
        <f t="shared" si="53"/>
        <v>7</v>
      </c>
      <c r="C209" s="6" t="s">
        <v>60</v>
      </c>
      <c r="D209" s="414"/>
      <c r="E209" s="414"/>
      <c r="F209" s="414"/>
      <c r="G209" s="414"/>
      <c r="H209" s="415"/>
      <c r="I209" s="414"/>
      <c r="J209" s="415"/>
    </row>
    <row r="210" s="349" customFormat="1" ht="24" customHeight="1" spans="1:10">
      <c r="A210" s="412">
        <v>2013650</v>
      </c>
      <c r="B210" s="413">
        <f t="shared" si="53"/>
        <v>7</v>
      </c>
      <c r="C210" s="6" t="s">
        <v>67</v>
      </c>
      <c r="D210" s="414">
        <v>150971.6</v>
      </c>
      <c r="E210" s="414">
        <v>4798113.71</v>
      </c>
      <c r="F210" s="414">
        <f>VLOOKUP(A210,[2]Sheet2!$A$1:$B$65536,2,FALSE)</f>
        <v>8544570.74</v>
      </c>
      <c r="G210" s="414">
        <f>VLOOKUP(A210,[2]Sheet1!$A$1:$B$65536,2,FALSE)</f>
        <v>11886602.06</v>
      </c>
      <c r="H210" s="415">
        <f t="shared" ref="H210:H212" si="57">G210/F210</f>
        <v>1.39112922365483</v>
      </c>
      <c r="I210" s="414">
        <f t="shared" si="55"/>
        <v>11735630.46</v>
      </c>
      <c r="J210" s="415">
        <f t="shared" ref="J210:J212" si="58">I210/D210</f>
        <v>77.7340271945187</v>
      </c>
    </row>
    <row r="211" s="349" customFormat="1" ht="24" customHeight="1" spans="1:10">
      <c r="A211" s="412">
        <v>2013699</v>
      </c>
      <c r="B211" s="413">
        <f t="shared" si="53"/>
        <v>7</v>
      </c>
      <c r="C211" s="6" t="s">
        <v>168</v>
      </c>
      <c r="D211" s="414">
        <v>54991002.14</v>
      </c>
      <c r="E211" s="414"/>
      <c r="F211" s="414">
        <f>VLOOKUP(A211,[2]Sheet2!$A$1:$B$65536,2,FALSE)</f>
        <v>69800</v>
      </c>
      <c r="G211" s="414">
        <f>VLOOKUP(A211,[2]Sheet1!$A$1:$B$65536,2,FALSE)</f>
        <v>69800</v>
      </c>
      <c r="H211" s="415">
        <f t="shared" si="57"/>
        <v>1</v>
      </c>
      <c r="I211" s="414">
        <f t="shared" si="55"/>
        <v>-54921202.14</v>
      </c>
      <c r="J211" s="415">
        <f t="shared" si="58"/>
        <v>-0.998730701436895</v>
      </c>
    </row>
    <row r="212" s="349" customFormat="1" ht="24" customHeight="1" spans="1:10">
      <c r="A212" s="407">
        <v>20137</v>
      </c>
      <c r="B212" s="408">
        <f t="shared" si="53"/>
        <v>5</v>
      </c>
      <c r="C212" s="409" t="s">
        <v>169</v>
      </c>
      <c r="D212" s="410"/>
      <c r="E212" s="410"/>
      <c r="F212" s="410"/>
      <c r="G212" s="410"/>
      <c r="H212" s="411"/>
      <c r="I212" s="410"/>
      <c r="J212" s="411"/>
    </row>
    <row r="213" s="349" customFormat="1" ht="24" customHeight="1" spans="1:10">
      <c r="A213" s="412">
        <v>2013701</v>
      </c>
      <c r="B213" s="413">
        <f t="shared" si="53"/>
        <v>7</v>
      </c>
      <c r="C213" s="6" t="s">
        <v>170</v>
      </c>
      <c r="D213" s="414"/>
      <c r="E213" s="414"/>
      <c r="F213" s="414"/>
      <c r="G213" s="414"/>
      <c r="H213" s="415"/>
      <c r="I213" s="414"/>
      <c r="J213" s="415"/>
    </row>
    <row r="214" s="349" customFormat="1" ht="24" customHeight="1" spans="1:10">
      <c r="A214" s="412">
        <v>2013702</v>
      </c>
      <c r="B214" s="413">
        <f t="shared" si="53"/>
        <v>7</v>
      </c>
      <c r="C214" s="6" t="s">
        <v>171</v>
      </c>
      <c r="D214" s="414"/>
      <c r="E214" s="414"/>
      <c r="F214" s="414"/>
      <c r="G214" s="414"/>
      <c r="H214" s="415"/>
      <c r="I214" s="414"/>
      <c r="J214" s="415"/>
    </row>
    <row r="215" s="349" customFormat="1" ht="24" customHeight="1" spans="1:10">
      <c r="A215" s="412">
        <v>2013703</v>
      </c>
      <c r="B215" s="413">
        <f t="shared" si="53"/>
        <v>7</v>
      </c>
      <c r="C215" s="6" t="s">
        <v>172</v>
      </c>
      <c r="D215" s="414"/>
      <c r="E215" s="414"/>
      <c r="F215" s="414"/>
      <c r="G215" s="414"/>
      <c r="H215" s="415"/>
      <c r="I215" s="414"/>
      <c r="J215" s="415"/>
    </row>
    <row r="216" s="349" customFormat="1" ht="24" customHeight="1" spans="1:10">
      <c r="A216" s="412">
        <v>2013704</v>
      </c>
      <c r="B216" s="413">
        <f t="shared" si="53"/>
        <v>7</v>
      </c>
      <c r="C216" s="6" t="s">
        <v>173</v>
      </c>
      <c r="D216" s="414"/>
      <c r="E216" s="414"/>
      <c r="F216" s="414"/>
      <c r="G216" s="414"/>
      <c r="H216" s="415"/>
      <c r="I216" s="414"/>
      <c r="J216" s="415"/>
    </row>
    <row r="217" s="349" customFormat="1" ht="24" customHeight="1" spans="1:10">
      <c r="A217" s="412">
        <v>2013750</v>
      </c>
      <c r="B217" s="413">
        <f t="shared" si="53"/>
        <v>7</v>
      </c>
      <c r="C217" s="6" t="s">
        <v>174</v>
      </c>
      <c r="D217" s="414"/>
      <c r="E217" s="414"/>
      <c r="F217" s="414"/>
      <c r="G217" s="414"/>
      <c r="H217" s="415"/>
      <c r="I217" s="414"/>
      <c r="J217" s="415"/>
    </row>
    <row r="218" s="349" customFormat="1" ht="24" customHeight="1" spans="1:10">
      <c r="A218" s="412">
        <v>2013799</v>
      </c>
      <c r="B218" s="413">
        <f t="shared" si="53"/>
        <v>7</v>
      </c>
      <c r="C218" s="6" t="s">
        <v>175</v>
      </c>
      <c r="D218" s="414"/>
      <c r="E218" s="414"/>
      <c r="F218" s="414"/>
      <c r="G218" s="414"/>
      <c r="H218" s="415"/>
      <c r="I218" s="414"/>
      <c r="J218" s="415"/>
    </row>
    <row r="219" s="349" customFormat="1" ht="24" customHeight="1" spans="1:10">
      <c r="A219" s="421">
        <v>20138</v>
      </c>
      <c r="B219" s="408">
        <f t="shared" si="53"/>
        <v>5</v>
      </c>
      <c r="C219" s="421" t="s">
        <v>176</v>
      </c>
      <c r="D219" s="410">
        <v>17192185.53</v>
      </c>
      <c r="E219" s="410">
        <v>9659385.95</v>
      </c>
      <c r="F219" s="410">
        <f>VLOOKUP(A219,[2]Sheet2!$A$1:$B$65536,2,FALSE)</f>
        <v>20411123.25</v>
      </c>
      <c r="G219" s="410">
        <f>VLOOKUP(A219,[2]Sheet1!$A$1:$B$65536,2,FALSE)</f>
        <v>19342414.47</v>
      </c>
      <c r="H219" s="411">
        <f>G219/F219</f>
        <v>0.947640863909829</v>
      </c>
      <c r="I219" s="410">
        <f>G219-D219</f>
        <v>2150228.94</v>
      </c>
      <c r="J219" s="411">
        <f>I219/D219</f>
        <v>0.125070133535256</v>
      </c>
    </row>
    <row r="220" s="349" customFormat="1" ht="24" customHeight="1" spans="1:10">
      <c r="A220" s="422">
        <v>2013801</v>
      </c>
      <c r="B220" s="413">
        <f t="shared" si="53"/>
        <v>7</v>
      </c>
      <c r="C220" s="422" t="s">
        <v>170</v>
      </c>
      <c r="D220" s="414">
        <v>16096090.43</v>
      </c>
      <c r="E220" s="414">
        <v>9507663.95</v>
      </c>
      <c r="F220" s="414">
        <f>VLOOKUP(A220,[2]Sheet2!$A$1:$B$65536,2,FALSE)</f>
        <v>18225992.91</v>
      </c>
      <c r="G220" s="414">
        <f>VLOOKUP(A220,[2]Sheet1!$A$1:$B$65536,2,FALSE)</f>
        <v>17027679.13</v>
      </c>
      <c r="H220" s="415">
        <f t="shared" ref="H219:H225" si="59">G220/F220</f>
        <v>0.93425248292824</v>
      </c>
      <c r="I220" s="414">
        <f>G220-D220</f>
        <v>931588.699999999</v>
      </c>
      <c r="J220" s="415">
        <f t="shared" ref="J219:J221" si="60">I220/D220</f>
        <v>0.0578767063996918</v>
      </c>
    </row>
    <row r="221" s="349" customFormat="1" ht="24" customHeight="1" spans="1:10">
      <c r="A221" s="422">
        <v>2013802</v>
      </c>
      <c r="B221" s="413">
        <f t="shared" si="53"/>
        <v>7</v>
      </c>
      <c r="C221" s="422" t="s">
        <v>171</v>
      </c>
      <c r="D221" s="414"/>
      <c r="E221" s="414"/>
      <c r="F221" s="414"/>
      <c r="G221" s="414"/>
      <c r="H221" s="415"/>
      <c r="I221" s="414"/>
      <c r="J221" s="415"/>
    </row>
    <row r="222" s="349" customFormat="1" ht="24" customHeight="1" spans="1:10">
      <c r="A222" s="422">
        <v>2013803</v>
      </c>
      <c r="B222" s="413">
        <f t="shared" si="53"/>
        <v>7</v>
      </c>
      <c r="C222" s="422" t="s">
        <v>172</v>
      </c>
      <c r="D222" s="414"/>
      <c r="E222" s="414"/>
      <c r="F222" s="414"/>
      <c r="G222" s="414"/>
      <c r="H222" s="415"/>
      <c r="I222" s="414"/>
      <c r="J222" s="415"/>
    </row>
    <row r="223" s="349" customFormat="1" ht="24" customHeight="1" spans="1:10">
      <c r="A223" s="422">
        <v>2013804</v>
      </c>
      <c r="B223" s="413">
        <f t="shared" si="53"/>
        <v>7</v>
      </c>
      <c r="C223" s="422" t="s">
        <v>177</v>
      </c>
      <c r="D223" s="414">
        <v>72921</v>
      </c>
      <c r="E223" s="414"/>
      <c r="F223" s="414">
        <f>VLOOKUP(A223,[2]Sheet2!$A$1:$B$65536,2,FALSE)</f>
        <v>41960</v>
      </c>
      <c r="G223" s="414">
        <f>VLOOKUP(A223,[2]Sheet1!$A$1:$B$65536,2,FALSE)</f>
        <v>41960</v>
      </c>
      <c r="H223" s="415">
        <f t="shared" si="59"/>
        <v>1</v>
      </c>
      <c r="I223" s="414">
        <f>G223-D223</f>
        <v>-30961</v>
      </c>
      <c r="J223" s="415">
        <f>I223/D223</f>
        <v>-0.424582767652665</v>
      </c>
    </row>
    <row r="224" s="349" customFormat="1" ht="24" customHeight="1" spans="1:10">
      <c r="A224" s="422">
        <v>2013805</v>
      </c>
      <c r="B224" s="413">
        <f t="shared" si="53"/>
        <v>7</v>
      </c>
      <c r="C224" s="422" t="s">
        <v>178</v>
      </c>
      <c r="D224" s="414"/>
      <c r="E224" s="414"/>
      <c r="F224" s="414">
        <f>VLOOKUP(A224,[2]Sheet2!$A$1:$B$65536,2,FALSE)</f>
        <v>4800</v>
      </c>
      <c r="G224" s="414">
        <f>VLOOKUP(A224,[2]Sheet1!$A$1:$B$65536,2,FALSE)</f>
        <v>451800</v>
      </c>
      <c r="H224" s="415"/>
      <c r="I224" s="414">
        <f>G224-D224</f>
        <v>451800</v>
      </c>
      <c r="J224" s="415"/>
    </row>
    <row r="225" s="349" customFormat="1" ht="24" customHeight="1" spans="1:10">
      <c r="A225" s="422">
        <v>2013808</v>
      </c>
      <c r="B225" s="413">
        <f t="shared" si="53"/>
        <v>7</v>
      </c>
      <c r="C225" s="422" t="s">
        <v>179</v>
      </c>
      <c r="D225" s="414"/>
      <c r="E225" s="414"/>
      <c r="F225" s="414">
        <f>VLOOKUP(A225,[2]Sheet2!$A$1:$B$65536,2,FALSE)</f>
        <v>963708</v>
      </c>
      <c r="G225" s="414">
        <f>VLOOKUP(A225,[2]Sheet1!$A$1:$B$65536,2,FALSE)</f>
        <v>963708</v>
      </c>
      <c r="H225" s="415">
        <f t="shared" si="59"/>
        <v>1</v>
      </c>
      <c r="I225" s="414">
        <f>G225-D225</f>
        <v>963708</v>
      </c>
      <c r="J225" s="415"/>
    </row>
    <row r="226" s="349" customFormat="1" ht="24" customHeight="1" spans="1:10">
      <c r="A226" s="422">
        <v>2013810</v>
      </c>
      <c r="B226" s="413">
        <f t="shared" si="53"/>
        <v>7</v>
      </c>
      <c r="C226" s="422" t="s">
        <v>180</v>
      </c>
      <c r="D226" s="414"/>
      <c r="E226" s="414"/>
      <c r="F226" s="414"/>
      <c r="G226" s="414"/>
      <c r="H226" s="415"/>
      <c r="I226" s="414"/>
      <c r="J226" s="415"/>
    </row>
    <row r="227" s="349" customFormat="1" ht="24" customHeight="1" spans="1:10">
      <c r="A227" s="422">
        <v>2013812</v>
      </c>
      <c r="B227" s="413">
        <f t="shared" si="53"/>
        <v>7</v>
      </c>
      <c r="C227" s="422" t="s">
        <v>181</v>
      </c>
      <c r="D227" s="414"/>
      <c r="E227" s="414"/>
      <c r="F227" s="414">
        <f>VLOOKUP(A227,[2]Sheet2!$A$1:$B$65536,2,FALSE)</f>
        <v>30000</v>
      </c>
      <c r="G227" s="414">
        <f>VLOOKUP(A227,[2]Sheet1!$A$1:$B$65536,2,FALSE)</f>
        <v>30000</v>
      </c>
      <c r="H227" s="415"/>
      <c r="I227" s="414"/>
      <c r="J227" s="415"/>
    </row>
    <row r="228" s="349" customFormat="1" ht="24" customHeight="1" spans="1:10">
      <c r="A228" s="422">
        <v>2013813</v>
      </c>
      <c r="B228" s="413">
        <f t="shared" si="53"/>
        <v>7</v>
      </c>
      <c r="C228" s="422" t="s">
        <v>182</v>
      </c>
      <c r="D228" s="414"/>
      <c r="E228" s="414"/>
      <c r="F228" s="414"/>
      <c r="G228" s="414"/>
      <c r="H228" s="415"/>
      <c r="I228" s="414"/>
      <c r="J228" s="415"/>
    </row>
    <row r="229" s="349" customFormat="1" ht="24" customHeight="1" spans="1:10">
      <c r="A229" s="422">
        <v>2013814</v>
      </c>
      <c r="B229" s="413">
        <f t="shared" si="53"/>
        <v>7</v>
      </c>
      <c r="C229" s="422" t="s">
        <v>183</v>
      </c>
      <c r="D229" s="414"/>
      <c r="E229" s="414"/>
      <c r="F229" s="414"/>
      <c r="G229" s="414"/>
      <c r="H229" s="415"/>
      <c r="I229" s="414"/>
      <c r="J229" s="415"/>
    </row>
    <row r="230" s="349" customFormat="1" ht="24" customHeight="1" spans="1:10">
      <c r="A230" s="422">
        <v>2013815</v>
      </c>
      <c r="B230" s="413">
        <f t="shared" si="53"/>
        <v>7</v>
      </c>
      <c r="C230" s="422" t="s">
        <v>184</v>
      </c>
      <c r="D230" s="414"/>
      <c r="E230" s="414"/>
      <c r="F230" s="414">
        <f>VLOOKUP(A230,[2]Sheet2!$A$1:$B$65536,2,FALSE)</f>
        <v>3800</v>
      </c>
      <c r="G230" s="414">
        <f>VLOOKUP(A230,[2]Sheet1!$A$1:$B$65536,2,FALSE)</f>
        <v>3800</v>
      </c>
      <c r="H230" s="415"/>
      <c r="I230" s="414">
        <f t="shared" ref="I229:I234" si="61">G230-D230</f>
        <v>3800</v>
      </c>
      <c r="J230" s="415"/>
    </row>
    <row r="231" s="349" customFormat="1" ht="24" customHeight="1" spans="1:10">
      <c r="A231" s="422">
        <v>2013816</v>
      </c>
      <c r="B231" s="413">
        <f t="shared" si="53"/>
        <v>7</v>
      </c>
      <c r="C231" s="422" t="s">
        <v>185</v>
      </c>
      <c r="D231" s="414">
        <v>458278</v>
      </c>
      <c r="E231" s="414">
        <v>151722</v>
      </c>
      <c r="F231" s="414">
        <f>VLOOKUP(A231,[2]Sheet2!$A$1:$B$65536,2,FALSE)</f>
        <v>513372</v>
      </c>
      <c r="G231" s="414">
        <f>VLOOKUP(A231,[2]Sheet1!$A$1:$B$65536,2,FALSE)</f>
        <v>157652</v>
      </c>
      <c r="H231" s="415">
        <f t="shared" ref="H231:H234" si="62">G231/F231</f>
        <v>0.307091154172803</v>
      </c>
      <c r="I231" s="414">
        <f t="shared" si="61"/>
        <v>-300626</v>
      </c>
      <c r="J231" s="415">
        <f t="shared" ref="J230:J234" si="63">I231/D231</f>
        <v>-0.65599046866749</v>
      </c>
    </row>
    <row r="232" s="349" customFormat="1" ht="24" customHeight="1" spans="1:10">
      <c r="A232" s="422">
        <v>2013850</v>
      </c>
      <c r="B232" s="413">
        <f t="shared" si="53"/>
        <v>7</v>
      </c>
      <c r="C232" s="422" t="s">
        <v>174</v>
      </c>
      <c r="D232" s="414"/>
      <c r="E232" s="414"/>
      <c r="F232" s="414"/>
      <c r="G232" s="414"/>
      <c r="H232" s="415"/>
      <c r="I232" s="414"/>
      <c r="J232" s="415"/>
    </row>
    <row r="233" s="349" customFormat="1" ht="24" customHeight="1" spans="1:10">
      <c r="A233" s="422">
        <v>2013899</v>
      </c>
      <c r="B233" s="413">
        <f t="shared" si="53"/>
        <v>7</v>
      </c>
      <c r="C233" s="422" t="s">
        <v>186</v>
      </c>
      <c r="D233" s="414">
        <v>564896.1</v>
      </c>
      <c r="E233" s="414"/>
      <c r="F233" s="414">
        <f>VLOOKUP(A233,[2]Sheet2!$A$1:$B$65536,2,FALSE)</f>
        <v>627490.34</v>
      </c>
      <c r="G233" s="414">
        <f>VLOOKUP(A233,[2]Sheet1!$A$1:$B$65536,2,FALSE)</f>
        <v>665815.34</v>
      </c>
      <c r="H233" s="415">
        <f t="shared" si="62"/>
        <v>1.06107663745071</v>
      </c>
      <c r="I233" s="414">
        <f t="shared" si="61"/>
        <v>100919.24</v>
      </c>
      <c r="J233" s="415">
        <f t="shared" si="63"/>
        <v>0.178650976701733</v>
      </c>
    </row>
    <row r="234" s="349" customFormat="1" ht="24" customHeight="1" spans="1:10">
      <c r="A234" s="407" t="s">
        <v>187</v>
      </c>
      <c r="B234" s="408">
        <f t="shared" si="53"/>
        <v>5</v>
      </c>
      <c r="C234" s="409" t="s">
        <v>188</v>
      </c>
      <c r="D234" s="410">
        <v>82614</v>
      </c>
      <c r="E234" s="410">
        <v>6970396.54</v>
      </c>
      <c r="F234" s="410"/>
      <c r="G234" s="410"/>
      <c r="H234" s="411"/>
      <c r="I234" s="410">
        <f t="shared" si="61"/>
        <v>-82614</v>
      </c>
      <c r="J234" s="411">
        <f t="shared" si="63"/>
        <v>-1</v>
      </c>
    </row>
    <row r="235" s="349" customFormat="1" ht="24" customHeight="1" spans="1:10">
      <c r="A235" s="422" t="s">
        <v>189</v>
      </c>
      <c r="B235" s="413">
        <f t="shared" si="53"/>
        <v>7</v>
      </c>
      <c r="C235" s="422" t="s">
        <v>58</v>
      </c>
      <c r="D235" s="414"/>
      <c r="E235" s="414"/>
      <c r="F235" s="414" t="e">
        <f>VLOOKUP(A235,[2]Sheet2!$A$1:$B$65536,2,FALSE)</f>
        <v>#N/A</v>
      </c>
      <c r="G235" s="414"/>
      <c r="H235" s="415"/>
      <c r="I235" s="414"/>
      <c r="J235" s="415"/>
    </row>
    <row r="236" s="349" customFormat="1" ht="24" customHeight="1" spans="1:10">
      <c r="A236" s="422" t="s">
        <v>190</v>
      </c>
      <c r="B236" s="413">
        <f t="shared" si="53"/>
        <v>7</v>
      </c>
      <c r="C236" s="422" t="s">
        <v>59</v>
      </c>
      <c r="D236" s="414"/>
      <c r="E236" s="414"/>
      <c r="F236" s="414" t="e">
        <f>VLOOKUP(A236,[2]Sheet2!$A$1:$B$65536,2,FALSE)</f>
        <v>#N/A</v>
      </c>
      <c r="G236" s="414"/>
      <c r="H236" s="415"/>
      <c r="I236" s="414"/>
      <c r="J236" s="415"/>
    </row>
    <row r="237" s="349" customFormat="1" ht="24" customHeight="1" spans="1:10">
      <c r="A237" s="422" t="s">
        <v>191</v>
      </c>
      <c r="B237" s="413">
        <f t="shared" si="53"/>
        <v>7</v>
      </c>
      <c r="C237" s="422" t="s">
        <v>60</v>
      </c>
      <c r="D237" s="414"/>
      <c r="E237" s="414"/>
      <c r="F237" s="414" t="e">
        <f>VLOOKUP(A237,[2]Sheet2!$A$1:$B$65536,2,FALSE)</f>
        <v>#N/A</v>
      </c>
      <c r="G237" s="414"/>
      <c r="H237" s="415"/>
      <c r="I237" s="414"/>
      <c r="J237" s="415"/>
    </row>
    <row r="238" s="349" customFormat="1" ht="24" customHeight="1" spans="1:10">
      <c r="A238" s="422" t="s">
        <v>192</v>
      </c>
      <c r="B238" s="413">
        <f t="shared" si="53"/>
        <v>7</v>
      </c>
      <c r="C238" s="422" t="s">
        <v>153</v>
      </c>
      <c r="D238" s="414">
        <v>82614</v>
      </c>
      <c r="E238" s="414">
        <v>6970396.54</v>
      </c>
      <c r="F238" s="414"/>
      <c r="G238" s="414"/>
      <c r="H238" s="415"/>
      <c r="I238" s="414">
        <f>G238-D238</f>
        <v>-82614</v>
      </c>
      <c r="J238" s="415"/>
    </row>
    <row r="239" s="349" customFormat="1" ht="24" customHeight="1" spans="1:10">
      <c r="A239" s="422" t="s">
        <v>193</v>
      </c>
      <c r="B239" s="413">
        <f t="shared" si="53"/>
        <v>7</v>
      </c>
      <c r="C239" s="422" t="s">
        <v>67</v>
      </c>
      <c r="D239" s="414"/>
      <c r="E239" s="414"/>
      <c r="F239" s="414" t="e">
        <f>VLOOKUP(A239,[2]Sheet2!$A$1:$B$65536,2,FALSE)</f>
        <v>#N/A</v>
      </c>
      <c r="G239" s="414"/>
      <c r="H239" s="415"/>
      <c r="I239" s="414"/>
      <c r="J239" s="415"/>
    </row>
    <row r="240" s="349" customFormat="1" ht="24" customHeight="1" spans="1:10">
      <c r="A240" s="422" t="s">
        <v>194</v>
      </c>
      <c r="B240" s="413">
        <f t="shared" si="53"/>
        <v>7</v>
      </c>
      <c r="C240" s="422" t="s">
        <v>195</v>
      </c>
      <c r="D240" s="414"/>
      <c r="E240" s="414"/>
      <c r="F240" s="414" t="e">
        <f>VLOOKUP(A240,[2]Sheet2!$A$1:$B$65536,2,FALSE)</f>
        <v>#N/A</v>
      </c>
      <c r="G240" s="414"/>
      <c r="H240" s="415"/>
      <c r="I240" s="414"/>
      <c r="J240" s="415"/>
    </row>
    <row r="241" s="349" customFormat="1" ht="24" customHeight="1" spans="1:12">
      <c r="A241" s="407" t="s">
        <v>196</v>
      </c>
      <c r="B241" s="408">
        <f t="shared" si="53"/>
        <v>5</v>
      </c>
      <c r="C241" s="409" t="s">
        <v>197</v>
      </c>
      <c r="D241" s="410">
        <v>267414.5</v>
      </c>
      <c r="E241" s="410"/>
      <c r="F241" s="410"/>
      <c r="G241" s="410"/>
      <c r="H241" s="411"/>
      <c r="I241" s="410">
        <f>G241-D241</f>
        <v>-267414.5</v>
      </c>
      <c r="J241" s="411">
        <f>I241/D241</f>
        <v>-1</v>
      </c>
    </row>
    <row r="242" s="349" customFormat="1" ht="24" customHeight="1" spans="1:12">
      <c r="A242" s="422" t="s">
        <v>198</v>
      </c>
      <c r="B242" s="413">
        <f t="shared" si="53"/>
        <v>7</v>
      </c>
      <c r="C242" s="422" t="s">
        <v>58</v>
      </c>
      <c r="D242" s="414"/>
      <c r="E242" s="414"/>
      <c r="F242" s="414" t="e">
        <f>VLOOKUP(A242,[2]Sheet2!$A$1:$B$65536,2,FALSE)</f>
        <v>#N/A</v>
      </c>
      <c r="G242" s="414"/>
      <c r="H242" s="415"/>
      <c r="I242" s="414"/>
      <c r="J242" s="415"/>
    </row>
    <row r="243" s="349" customFormat="1" ht="24" customHeight="1" spans="1:12">
      <c r="A243" s="422" t="s">
        <v>199</v>
      </c>
      <c r="B243" s="413">
        <f t="shared" si="53"/>
        <v>7</v>
      </c>
      <c r="C243" s="422" t="s">
        <v>59</v>
      </c>
      <c r="D243" s="414"/>
      <c r="E243" s="414"/>
      <c r="F243" s="414" t="e">
        <f>VLOOKUP(A243,[2]Sheet2!$A$1:$B$65536,2,FALSE)</f>
        <v>#N/A</v>
      </c>
      <c r="G243" s="414"/>
      <c r="H243" s="415"/>
      <c r="I243" s="414"/>
      <c r="J243" s="415"/>
    </row>
    <row r="244" s="349" customFormat="1" ht="24" customHeight="1" spans="1:12">
      <c r="A244" s="422" t="s">
        <v>200</v>
      </c>
      <c r="B244" s="413">
        <f t="shared" si="53"/>
        <v>7</v>
      </c>
      <c r="C244" s="422" t="s">
        <v>60</v>
      </c>
      <c r="D244" s="414"/>
      <c r="E244" s="414"/>
      <c r="F244" s="414" t="e">
        <f>VLOOKUP(A244,[2]Sheet2!$A$1:$B$65536,2,FALSE)</f>
        <v>#N/A</v>
      </c>
      <c r="G244" s="414"/>
      <c r="H244" s="415"/>
      <c r="I244" s="414"/>
      <c r="J244" s="415"/>
    </row>
    <row r="245" s="349" customFormat="1" ht="24" customHeight="1" spans="1:12">
      <c r="A245" s="422" t="s">
        <v>201</v>
      </c>
      <c r="B245" s="413">
        <f t="shared" si="53"/>
        <v>7</v>
      </c>
      <c r="C245" s="422" t="s">
        <v>202</v>
      </c>
      <c r="D245" s="414"/>
      <c r="E245" s="414"/>
      <c r="F245" s="414" t="e">
        <f>VLOOKUP(A245,[2]Sheet2!$A$1:$B$65536,2,FALSE)</f>
        <v>#N/A</v>
      </c>
      <c r="G245" s="414"/>
      <c r="H245" s="415"/>
      <c r="I245" s="414"/>
      <c r="J245" s="415"/>
    </row>
    <row r="246" s="349" customFormat="1" ht="24" customHeight="1" spans="1:12">
      <c r="A246" s="422" t="s">
        <v>203</v>
      </c>
      <c r="B246" s="413">
        <f t="shared" si="53"/>
        <v>7</v>
      </c>
      <c r="C246" s="422" t="s">
        <v>204</v>
      </c>
      <c r="D246" s="414">
        <v>267414.5</v>
      </c>
      <c r="E246" s="414"/>
      <c r="F246" s="414"/>
      <c r="G246" s="414"/>
      <c r="H246" s="415"/>
      <c r="I246" s="414">
        <f t="shared" ref="I246:I251" si="64">G246-D246</f>
        <v>-267414.5</v>
      </c>
      <c r="J246" s="415"/>
    </row>
    <row r="247" s="349" customFormat="1" ht="24" customHeight="1" spans="1:12">
      <c r="A247" s="407">
        <v>20199</v>
      </c>
      <c r="B247" s="408">
        <f t="shared" si="53"/>
        <v>5</v>
      </c>
      <c r="C247" s="409" t="s">
        <v>205</v>
      </c>
      <c r="D247" s="410">
        <v>6325977.75</v>
      </c>
      <c r="E247" s="410"/>
      <c r="F247" s="410">
        <f>VLOOKUP(A247,[2]Sheet2!$A$1:$B$65536,2,FALSE)</f>
        <v>6072842.67</v>
      </c>
      <c r="G247" s="410">
        <f>VLOOKUP(A247,[2]Sheet1!$A$1:$B$65536,2,FALSE)</f>
        <v>10983543.83</v>
      </c>
      <c r="H247" s="411">
        <f t="shared" ref="H246:H251" si="65">G247/F247</f>
        <v>1.80863302852534</v>
      </c>
      <c r="I247" s="410">
        <f t="shared" si="64"/>
        <v>4657566.08</v>
      </c>
      <c r="J247" s="411">
        <f>I247/D247</f>
        <v>0.736260269015331</v>
      </c>
    </row>
    <row r="248" s="349" customFormat="1" ht="24" customHeight="1" spans="1:12">
      <c r="A248" s="412">
        <v>2019901</v>
      </c>
      <c r="B248" s="413">
        <f t="shared" si="53"/>
        <v>7</v>
      </c>
      <c r="C248" s="6" t="s">
        <v>206</v>
      </c>
      <c r="D248" s="414"/>
      <c r="E248" s="414"/>
      <c r="F248" s="414"/>
      <c r="G248" s="414"/>
      <c r="H248" s="415"/>
      <c r="I248" s="414"/>
      <c r="J248" s="415"/>
    </row>
    <row r="249" s="349" customFormat="1" ht="24" customHeight="1" spans="1:12">
      <c r="A249" s="412">
        <v>2019999</v>
      </c>
      <c r="B249" s="413">
        <f t="shared" si="53"/>
        <v>7</v>
      </c>
      <c r="C249" s="6" t="s">
        <v>207</v>
      </c>
      <c r="D249" s="414">
        <v>6325977.75</v>
      </c>
      <c r="E249" s="414"/>
      <c r="F249" s="414">
        <f>VLOOKUP(A249,[2]Sheet2!$A$1:$B$65536,2,FALSE)</f>
        <v>6072842.67</v>
      </c>
      <c r="G249" s="414">
        <f>VLOOKUP(A249,[2]Sheet1!$A$1:$B$65536,2,FALSE)</f>
        <v>10983543.83</v>
      </c>
      <c r="H249" s="415">
        <f t="shared" si="65"/>
        <v>1.80863302852534</v>
      </c>
      <c r="I249" s="414">
        <f t="shared" si="64"/>
        <v>4657566.08</v>
      </c>
      <c r="J249" s="415">
        <f t="shared" ref="J247:J251" si="66">I249/D249</f>
        <v>0.736260269015331</v>
      </c>
    </row>
    <row r="250" s="352" customFormat="1" ht="24" customHeight="1" spans="1:12">
      <c r="A250" s="401">
        <v>203</v>
      </c>
      <c r="B250" s="402">
        <f t="shared" si="53"/>
        <v>3</v>
      </c>
      <c r="C250" s="423" t="s">
        <v>208</v>
      </c>
      <c r="D250" s="405">
        <v>3430179.43</v>
      </c>
      <c r="E250" s="405">
        <v>259936</v>
      </c>
      <c r="F250" s="404">
        <f>VLOOKUP(A250,[2]Sheet2!$A$1:$B$65536,2,FALSE)</f>
        <v>2004953.77</v>
      </c>
      <c r="G250" s="404">
        <f>VLOOKUP(A250,[2]Sheet1!$A$1:$B$65536,2,FALSE)</f>
        <v>1997647.53</v>
      </c>
      <c r="H250" s="406">
        <f t="shared" si="65"/>
        <v>0.996355906001763</v>
      </c>
      <c r="I250" s="405">
        <f t="shared" si="64"/>
        <v>-1432531.9</v>
      </c>
      <c r="J250" s="406">
        <f t="shared" si="66"/>
        <v>-0.417625937428002</v>
      </c>
      <c r="K250" s="465">
        <f>G250/10000</f>
        <v>199.764753</v>
      </c>
      <c r="L250" s="465">
        <f>ROUND(K250,0)</f>
        <v>200</v>
      </c>
    </row>
    <row r="251" s="352" customFormat="1" ht="24" customHeight="1" spans="1:12">
      <c r="A251" s="407">
        <v>20301</v>
      </c>
      <c r="B251" s="408">
        <f t="shared" si="53"/>
        <v>5</v>
      </c>
      <c r="C251" s="409" t="s">
        <v>209</v>
      </c>
      <c r="D251" s="410"/>
      <c r="E251" s="410"/>
      <c r="F251" s="410"/>
      <c r="G251" s="410"/>
      <c r="H251" s="411"/>
      <c r="I251" s="410"/>
      <c r="J251" s="411"/>
    </row>
    <row r="252" s="352" customFormat="1" ht="24" customHeight="1" spans="1:12">
      <c r="A252" s="412">
        <v>2030101</v>
      </c>
      <c r="B252" s="413">
        <f t="shared" si="53"/>
        <v>7</v>
      </c>
      <c r="C252" s="6" t="s">
        <v>210</v>
      </c>
      <c r="D252" s="414"/>
      <c r="E252" s="414"/>
      <c r="F252" s="414"/>
      <c r="G252" s="414"/>
      <c r="H252" s="415"/>
      <c r="I252" s="414"/>
      <c r="J252" s="415"/>
    </row>
    <row r="253" s="352" customFormat="1" ht="24" customHeight="1" spans="1:12">
      <c r="A253" s="412">
        <v>2030102</v>
      </c>
      <c r="B253" s="413">
        <f t="shared" si="53"/>
        <v>7</v>
      </c>
      <c r="C253" s="6" t="s">
        <v>211</v>
      </c>
      <c r="D253" s="414"/>
      <c r="E253" s="414"/>
      <c r="F253" s="414"/>
      <c r="G253" s="414"/>
      <c r="H253" s="415"/>
      <c r="I253" s="414"/>
      <c r="J253" s="415"/>
    </row>
    <row r="254" s="352" customFormat="1" ht="24" customHeight="1" spans="1:12">
      <c r="A254" s="412">
        <v>2030199</v>
      </c>
      <c r="B254" s="413">
        <f t="shared" si="53"/>
        <v>7</v>
      </c>
      <c r="C254" s="6" t="s">
        <v>212</v>
      </c>
      <c r="D254" s="414"/>
      <c r="E254" s="414"/>
      <c r="F254" s="414"/>
      <c r="G254" s="414"/>
      <c r="H254" s="415"/>
      <c r="I254" s="414"/>
      <c r="J254" s="415"/>
    </row>
    <row r="255" s="352" customFormat="1" ht="24" customHeight="1" spans="1:12">
      <c r="A255" s="407">
        <v>20304</v>
      </c>
      <c r="B255" s="408">
        <f t="shared" si="53"/>
        <v>5</v>
      </c>
      <c r="C255" s="409" t="s">
        <v>213</v>
      </c>
      <c r="D255" s="410"/>
      <c r="E255" s="410"/>
      <c r="F255" s="410"/>
      <c r="G255" s="410"/>
      <c r="H255" s="411"/>
      <c r="I255" s="410"/>
      <c r="J255" s="411"/>
    </row>
    <row r="256" s="352" customFormat="1" ht="24" customHeight="1" spans="1:12">
      <c r="A256" s="412">
        <v>2030401</v>
      </c>
      <c r="B256" s="413">
        <f t="shared" si="53"/>
        <v>7</v>
      </c>
      <c r="C256" s="6" t="s">
        <v>214</v>
      </c>
      <c r="D256" s="414"/>
      <c r="E256" s="414"/>
      <c r="F256" s="414"/>
      <c r="G256" s="414"/>
      <c r="H256" s="415"/>
      <c r="I256" s="414"/>
      <c r="J256" s="415"/>
    </row>
    <row r="257" s="352" customFormat="1" ht="24" customHeight="1" spans="1:12">
      <c r="A257" s="407">
        <v>20305</v>
      </c>
      <c r="B257" s="408">
        <f t="shared" si="53"/>
        <v>5</v>
      </c>
      <c r="C257" s="409" t="s">
        <v>215</v>
      </c>
      <c r="D257" s="410"/>
      <c r="E257" s="410"/>
      <c r="F257" s="410"/>
      <c r="G257" s="410"/>
      <c r="H257" s="411"/>
      <c r="I257" s="410"/>
      <c r="J257" s="411"/>
    </row>
    <row r="258" s="352" customFormat="1" ht="24" customHeight="1" spans="1:12">
      <c r="A258" s="412">
        <v>2030501</v>
      </c>
      <c r="B258" s="413">
        <f t="shared" si="53"/>
        <v>7</v>
      </c>
      <c r="C258" s="6" t="s">
        <v>216</v>
      </c>
      <c r="D258" s="414"/>
      <c r="E258" s="414"/>
      <c r="F258" s="414"/>
      <c r="G258" s="414"/>
      <c r="H258" s="415"/>
      <c r="I258" s="414"/>
      <c r="J258" s="415"/>
    </row>
    <row r="259" s="352" customFormat="1" ht="24" customHeight="1" spans="1:12">
      <c r="A259" s="407">
        <v>20306</v>
      </c>
      <c r="B259" s="408">
        <f t="shared" si="53"/>
        <v>5</v>
      </c>
      <c r="C259" s="409" t="s">
        <v>217</v>
      </c>
      <c r="D259" s="410">
        <v>3430179.43</v>
      </c>
      <c r="E259" s="410">
        <v>259936</v>
      </c>
      <c r="F259" s="410">
        <f>VLOOKUP(A259,[2]Sheet2!$A$1:$B$65536,2,FALSE)</f>
        <v>2004953.77</v>
      </c>
      <c r="G259" s="410">
        <f>VLOOKUP(A259,[2]Sheet1!$A$1:$B$65536,2,FALSE)</f>
        <v>1997647.53</v>
      </c>
      <c r="H259" s="411">
        <f>G259/F259</f>
        <v>0.996355906001763</v>
      </c>
      <c r="I259" s="410">
        <f>G259-D259</f>
        <v>-1432531.9</v>
      </c>
      <c r="J259" s="411">
        <f>I259/D259</f>
        <v>-0.417625937428002</v>
      </c>
    </row>
    <row r="260" s="352" customFormat="1" ht="24" customHeight="1" spans="1:12">
      <c r="A260" s="412">
        <v>2030601</v>
      </c>
      <c r="B260" s="413">
        <f t="shared" si="53"/>
        <v>7</v>
      </c>
      <c r="C260" s="6" t="s">
        <v>218</v>
      </c>
      <c r="D260" s="414"/>
      <c r="E260" s="414"/>
      <c r="F260" s="414">
        <f>VLOOKUP(A260,[2]Sheet2!$A$1:$B$65536,2,FALSE)</f>
        <v>812000</v>
      </c>
      <c r="G260" s="414">
        <f>VLOOKUP(A260,[2]Sheet1!$A$1:$B$65536,2,FALSE)</f>
        <v>812000</v>
      </c>
      <c r="H260" s="415"/>
      <c r="I260" s="414"/>
      <c r="J260" s="415"/>
    </row>
    <row r="261" s="352" customFormat="1" ht="24" customHeight="1" spans="1:12">
      <c r="A261" s="412">
        <v>2030602</v>
      </c>
      <c r="B261" s="413">
        <f t="shared" si="53"/>
        <v>7</v>
      </c>
      <c r="C261" s="6" t="s">
        <v>219</v>
      </c>
      <c r="D261" s="414"/>
      <c r="E261" s="414"/>
      <c r="F261" s="414"/>
      <c r="G261" s="414"/>
      <c r="H261" s="415"/>
      <c r="I261" s="414"/>
      <c r="J261" s="415"/>
    </row>
    <row r="262" s="352" customFormat="1" ht="24" customHeight="1" spans="1:12">
      <c r="A262" s="412">
        <v>2030603</v>
      </c>
      <c r="B262" s="413">
        <f t="shared" si="53"/>
        <v>7</v>
      </c>
      <c r="C262" s="6" t="s">
        <v>220</v>
      </c>
      <c r="D262" s="414"/>
      <c r="E262" s="414"/>
      <c r="F262" s="414">
        <f>VLOOKUP(A262,[2]Sheet2!$A$1:$B$65536,2,FALSE)</f>
        <v>88636</v>
      </c>
      <c r="G262" s="414">
        <f>VLOOKUP(A262,[2]Sheet1!$A$1:$B$65536,2,FALSE)</f>
        <v>88636</v>
      </c>
      <c r="H262" s="415"/>
      <c r="I262" s="414"/>
      <c r="J262" s="415"/>
    </row>
    <row r="263" s="352" customFormat="1" ht="24" customHeight="1" spans="1:12">
      <c r="A263" s="412">
        <v>2030604</v>
      </c>
      <c r="B263" s="413">
        <f t="shared" si="53"/>
        <v>7</v>
      </c>
      <c r="C263" s="6" t="s">
        <v>221</v>
      </c>
      <c r="D263" s="414"/>
      <c r="E263" s="414"/>
      <c r="F263" s="414"/>
      <c r="G263" s="414"/>
      <c r="H263" s="415"/>
      <c r="I263" s="414"/>
      <c r="J263" s="415"/>
    </row>
    <row r="264" s="352" customFormat="1" ht="24" customHeight="1" spans="1:12">
      <c r="A264" s="412">
        <v>2030607</v>
      </c>
      <c r="B264" s="413">
        <f t="shared" si="53"/>
        <v>7</v>
      </c>
      <c r="C264" s="6" t="s">
        <v>222</v>
      </c>
      <c r="D264" s="414">
        <v>3430179.43</v>
      </c>
      <c r="E264" s="414">
        <v>259936</v>
      </c>
      <c r="F264" s="414">
        <f>VLOOKUP(A264,[2]Sheet2!$A$1:$B$65536,2,FALSE)</f>
        <v>1104317.77</v>
      </c>
      <c r="G264" s="414">
        <f>VLOOKUP(A264,[2]Sheet1!$A$1:$B$65536,2,FALSE)</f>
        <v>1097011.53</v>
      </c>
      <c r="H264" s="415">
        <f>G264/F264</f>
        <v>0.993383933322018</v>
      </c>
      <c r="I264" s="414">
        <f>G264-D264</f>
        <v>-2333167.9</v>
      </c>
      <c r="J264" s="415">
        <f>I264/D264</f>
        <v>-0.680188295572631</v>
      </c>
    </row>
    <row r="265" s="352" customFormat="1" ht="24" customHeight="1" spans="1:12">
      <c r="A265" s="412">
        <v>2030608</v>
      </c>
      <c r="B265" s="413">
        <f t="shared" ref="B265:B328" si="67">LEN(A265)</f>
        <v>7</v>
      </c>
      <c r="C265" s="6" t="s">
        <v>223</v>
      </c>
      <c r="D265" s="414"/>
      <c r="E265" s="414"/>
      <c r="F265" s="414"/>
      <c r="G265" s="414"/>
      <c r="H265" s="415"/>
      <c r="I265" s="414"/>
      <c r="J265" s="415"/>
    </row>
    <row r="266" s="352" customFormat="1" ht="24" customHeight="1" spans="1:12">
      <c r="A266" s="412">
        <v>2030699</v>
      </c>
      <c r="B266" s="413">
        <f t="shared" si="67"/>
        <v>7</v>
      </c>
      <c r="C266" s="6" t="s">
        <v>224</v>
      </c>
      <c r="D266" s="414"/>
      <c r="E266" s="414"/>
      <c r="F266" s="414"/>
      <c r="G266" s="414"/>
      <c r="H266" s="415"/>
      <c r="I266" s="414"/>
      <c r="J266" s="415"/>
    </row>
    <row r="267" s="352" customFormat="1" ht="24" customHeight="1" spans="1:12">
      <c r="A267" s="407">
        <v>20399</v>
      </c>
      <c r="B267" s="408">
        <f t="shared" si="67"/>
        <v>5</v>
      </c>
      <c r="C267" s="409" t="s">
        <v>225</v>
      </c>
      <c r="D267" s="410"/>
      <c r="E267" s="410"/>
      <c r="F267" s="410"/>
      <c r="G267" s="410"/>
      <c r="H267" s="411"/>
      <c r="I267" s="410"/>
      <c r="J267" s="411"/>
    </row>
    <row r="268" s="352" customFormat="1" ht="24" customHeight="1" spans="1:12">
      <c r="A268" s="412">
        <v>2039999</v>
      </c>
      <c r="B268" s="413">
        <f t="shared" si="67"/>
        <v>7</v>
      </c>
      <c r="C268" s="6" t="s">
        <v>226</v>
      </c>
      <c r="D268" s="414"/>
      <c r="E268" s="414"/>
      <c r="F268" s="414"/>
      <c r="G268" s="414"/>
      <c r="H268" s="415"/>
      <c r="I268" s="414"/>
      <c r="J268" s="415"/>
    </row>
    <row r="269" s="352" customFormat="1" ht="24" customHeight="1" spans="1:12">
      <c r="A269" s="401">
        <v>204</v>
      </c>
      <c r="B269" s="402">
        <f t="shared" si="67"/>
        <v>3</v>
      </c>
      <c r="C269" s="423" t="s">
        <v>227</v>
      </c>
      <c r="D269" s="405">
        <v>14717876.3</v>
      </c>
      <c r="E269" s="405">
        <v>4985857.87</v>
      </c>
      <c r="F269" s="466">
        <f>VLOOKUP(A269,[2]Sheet2!$A$1:$B$65536,2,FALSE)</f>
        <v>172656895.37</v>
      </c>
      <c r="G269" s="466">
        <f>VLOOKUP(A269,[2]Sheet1!$A$1:$B$65536,2,FALSE)</f>
        <v>168389938.45</v>
      </c>
      <c r="H269" s="406">
        <f>G269/F269</f>
        <v>0.975286495735626</v>
      </c>
      <c r="I269" s="405">
        <f>G269-D269</f>
        <v>153672062.15</v>
      </c>
      <c r="J269" s="406">
        <f>I269/D269</f>
        <v>10.4411845172255</v>
      </c>
      <c r="K269" s="465">
        <f>G269/10000</f>
        <v>16838.993845</v>
      </c>
      <c r="L269" s="465">
        <f>ROUND(K269,0)</f>
        <v>16839</v>
      </c>
    </row>
    <row r="270" s="352" customFormat="1" ht="24" customHeight="1" spans="1:12">
      <c r="A270" s="407">
        <v>20401</v>
      </c>
      <c r="B270" s="408">
        <f t="shared" si="67"/>
        <v>5</v>
      </c>
      <c r="C270" s="409" t="s">
        <v>228</v>
      </c>
      <c r="D270" s="410"/>
      <c r="E270" s="410"/>
      <c r="F270" s="410"/>
      <c r="G270" s="410"/>
      <c r="H270" s="411"/>
      <c r="I270" s="410"/>
      <c r="J270" s="411"/>
    </row>
    <row r="271" s="352" customFormat="1" ht="24" customHeight="1" spans="1:12">
      <c r="A271" s="412">
        <v>2040101</v>
      </c>
      <c r="B271" s="413">
        <f t="shared" si="67"/>
        <v>7</v>
      </c>
      <c r="C271" s="6" t="s">
        <v>229</v>
      </c>
      <c r="D271" s="414"/>
      <c r="E271" s="414"/>
      <c r="F271" s="414"/>
      <c r="G271" s="414"/>
      <c r="H271" s="415"/>
      <c r="I271" s="414"/>
      <c r="J271" s="415"/>
    </row>
    <row r="272" s="352" customFormat="1" ht="24" customHeight="1" spans="1:12">
      <c r="A272" s="412">
        <v>2040199</v>
      </c>
      <c r="B272" s="413">
        <f t="shared" si="67"/>
        <v>7</v>
      </c>
      <c r="C272" s="6" t="s">
        <v>230</v>
      </c>
      <c r="D272" s="414"/>
      <c r="E272" s="414"/>
      <c r="F272" s="414"/>
      <c r="G272" s="414"/>
      <c r="H272" s="415"/>
      <c r="I272" s="414"/>
      <c r="J272" s="415"/>
    </row>
    <row r="273" s="352" customFormat="1" ht="24" customHeight="1" spans="1:10">
      <c r="A273" s="407">
        <v>20402</v>
      </c>
      <c r="B273" s="408">
        <f t="shared" si="67"/>
        <v>5</v>
      </c>
      <c r="C273" s="409" t="s">
        <v>231</v>
      </c>
      <c r="D273" s="410"/>
      <c r="E273" s="410"/>
      <c r="F273" s="410">
        <f>VLOOKUP(A273,[2]Sheet2!$A$1:$B$65536,2,FALSE)</f>
        <v>156995293.8</v>
      </c>
      <c r="G273" s="410">
        <f>VLOOKUP(A273,[2]Sheet1!$A$1:$B$65536,2,FALSE)</f>
        <v>151731648.67</v>
      </c>
      <c r="H273" s="411">
        <f>G273/F273</f>
        <v>0.966472592887367</v>
      </c>
      <c r="I273" s="410">
        <f>G273-D273</f>
        <v>151731648.67</v>
      </c>
      <c r="J273" s="411"/>
    </row>
    <row r="274" s="352" customFormat="1" ht="24" customHeight="1" spans="1:10">
      <c r="A274" s="412">
        <v>2040201</v>
      </c>
      <c r="B274" s="413">
        <f t="shared" si="67"/>
        <v>7</v>
      </c>
      <c r="C274" s="6" t="s">
        <v>58</v>
      </c>
      <c r="D274" s="414"/>
      <c r="E274" s="414"/>
      <c r="F274" s="414">
        <f>VLOOKUP(A274,[2]Sheet2!$A$1:$B$65536,2,FALSE)</f>
        <v>39409389.95</v>
      </c>
      <c r="G274" s="414">
        <f>VLOOKUP(A274,[2]Sheet1!$A$1:$B$65536,2,FALSE)</f>
        <v>39409389.95</v>
      </c>
      <c r="H274" s="415"/>
      <c r="I274" s="414"/>
      <c r="J274" s="415"/>
    </row>
    <row r="275" s="352" customFormat="1" ht="24" customHeight="1" spans="1:10">
      <c r="A275" s="412">
        <v>2040202</v>
      </c>
      <c r="B275" s="413">
        <f t="shared" si="67"/>
        <v>7</v>
      </c>
      <c r="C275" s="6" t="s">
        <v>59</v>
      </c>
      <c r="D275" s="414"/>
      <c r="E275" s="414"/>
      <c r="F275" s="414"/>
      <c r="G275" s="414"/>
      <c r="H275" s="415"/>
      <c r="I275" s="414"/>
      <c r="J275" s="415"/>
    </row>
    <row r="276" s="352" customFormat="1" ht="24" customHeight="1" spans="1:10">
      <c r="A276" s="412">
        <v>2040203</v>
      </c>
      <c r="B276" s="413">
        <f t="shared" si="67"/>
        <v>7</v>
      </c>
      <c r="C276" s="6" t="s">
        <v>60</v>
      </c>
      <c r="D276" s="414"/>
      <c r="E276" s="414"/>
      <c r="F276" s="414"/>
      <c r="G276" s="414"/>
      <c r="H276" s="415"/>
      <c r="I276" s="414"/>
      <c r="J276" s="415"/>
    </row>
    <row r="277" s="352" customFormat="1" ht="24" customHeight="1" spans="1:10">
      <c r="A277" s="412">
        <v>2040219</v>
      </c>
      <c r="B277" s="413">
        <f t="shared" si="67"/>
        <v>7</v>
      </c>
      <c r="C277" s="6" t="s">
        <v>99</v>
      </c>
      <c r="D277" s="414"/>
      <c r="E277" s="414"/>
      <c r="F277" s="414"/>
      <c r="G277" s="414"/>
      <c r="H277" s="415"/>
      <c r="I277" s="414"/>
      <c r="J277" s="415"/>
    </row>
    <row r="278" s="352" customFormat="1" ht="24" customHeight="1" spans="1:10">
      <c r="A278" s="412">
        <v>2040220</v>
      </c>
      <c r="B278" s="413">
        <f t="shared" si="67"/>
        <v>7</v>
      </c>
      <c r="C278" s="6" t="s">
        <v>232</v>
      </c>
      <c r="D278" s="414"/>
      <c r="E278" s="414"/>
      <c r="F278" s="414"/>
      <c r="G278" s="414"/>
      <c r="H278" s="415"/>
      <c r="I278" s="414"/>
      <c r="J278" s="415"/>
    </row>
    <row r="279" s="352" customFormat="1" ht="24" customHeight="1" spans="1:10">
      <c r="A279" s="412">
        <v>2040221</v>
      </c>
      <c r="B279" s="413">
        <f t="shared" si="67"/>
        <v>7</v>
      </c>
      <c r="C279" s="6" t="s">
        <v>233</v>
      </c>
      <c r="D279" s="414"/>
      <c r="E279" s="414"/>
      <c r="F279" s="414"/>
      <c r="G279" s="414"/>
      <c r="H279" s="415"/>
      <c r="I279" s="414"/>
      <c r="J279" s="415"/>
    </row>
    <row r="280" s="352" customFormat="1" ht="24" customHeight="1" spans="1:10">
      <c r="A280" s="412">
        <v>2040222</v>
      </c>
      <c r="B280" s="413">
        <f t="shared" si="67"/>
        <v>7</v>
      </c>
      <c r="C280" s="6" t="s">
        <v>234</v>
      </c>
      <c r="D280" s="414"/>
      <c r="E280" s="414"/>
      <c r="F280" s="414"/>
      <c r="G280" s="414"/>
      <c r="H280" s="415"/>
      <c r="I280" s="414"/>
      <c r="J280" s="415"/>
    </row>
    <row r="281" s="352" customFormat="1" ht="24" customHeight="1" spans="1:10">
      <c r="A281" s="412">
        <v>2040223</v>
      </c>
      <c r="B281" s="413">
        <f t="shared" si="67"/>
        <v>7</v>
      </c>
      <c r="C281" s="6" t="s">
        <v>235</v>
      </c>
      <c r="D281" s="414"/>
      <c r="E281" s="414"/>
      <c r="F281" s="414"/>
      <c r="G281" s="414"/>
      <c r="H281" s="415"/>
      <c r="I281" s="414"/>
      <c r="J281" s="415"/>
    </row>
    <row r="282" s="352" customFormat="1" ht="24" customHeight="1" spans="1:10">
      <c r="A282" s="412">
        <v>2040250</v>
      </c>
      <c r="B282" s="413">
        <f t="shared" si="67"/>
        <v>7</v>
      </c>
      <c r="C282" s="6" t="s">
        <v>67</v>
      </c>
      <c r="D282" s="414"/>
      <c r="E282" s="414"/>
      <c r="F282" s="414"/>
      <c r="G282" s="414"/>
      <c r="H282" s="415"/>
      <c r="I282" s="414"/>
      <c r="J282" s="415"/>
    </row>
    <row r="283" s="352" customFormat="1" ht="24" customHeight="1" spans="1:10">
      <c r="A283" s="412">
        <v>2040299</v>
      </c>
      <c r="B283" s="413">
        <f t="shared" si="67"/>
        <v>7</v>
      </c>
      <c r="C283" s="6" t="s">
        <v>236</v>
      </c>
      <c r="D283" s="414"/>
      <c r="E283" s="414"/>
      <c r="F283" s="414">
        <f>VLOOKUP(A283,[2]Sheet2!$A$1:$B$65536,2,FALSE)</f>
        <v>117585903.85</v>
      </c>
      <c r="G283" s="414">
        <f>VLOOKUP(A283,[2]Sheet1!$A$1:$B$65536,2,FALSE)</f>
        <v>112322258.72</v>
      </c>
      <c r="H283" s="415"/>
      <c r="I283" s="414"/>
      <c r="J283" s="415"/>
    </row>
    <row r="284" s="352" customFormat="1" ht="24" customHeight="1" spans="1:10">
      <c r="A284" s="407">
        <v>20403</v>
      </c>
      <c r="B284" s="408">
        <f t="shared" si="67"/>
        <v>5</v>
      </c>
      <c r="C284" s="409" t="s">
        <v>237</v>
      </c>
      <c r="D284" s="410"/>
      <c r="E284" s="410"/>
      <c r="F284" s="410"/>
      <c r="G284" s="410"/>
      <c r="H284" s="411"/>
      <c r="I284" s="410"/>
      <c r="J284" s="411"/>
    </row>
    <row r="285" s="352" customFormat="1" ht="24" customHeight="1" spans="1:10">
      <c r="A285" s="412">
        <v>2040301</v>
      </c>
      <c r="B285" s="413">
        <f t="shared" si="67"/>
        <v>7</v>
      </c>
      <c r="C285" s="6" t="s">
        <v>58</v>
      </c>
      <c r="D285" s="414"/>
      <c r="E285" s="414"/>
      <c r="F285" s="414"/>
      <c r="G285" s="414"/>
      <c r="H285" s="415"/>
      <c r="I285" s="414"/>
      <c r="J285" s="415"/>
    </row>
    <row r="286" s="352" customFormat="1" ht="24" customHeight="1" spans="1:10">
      <c r="A286" s="412">
        <v>2040302</v>
      </c>
      <c r="B286" s="413">
        <f t="shared" si="67"/>
        <v>7</v>
      </c>
      <c r="C286" s="6" t="s">
        <v>59</v>
      </c>
      <c r="D286" s="414"/>
      <c r="E286" s="414"/>
      <c r="F286" s="414"/>
      <c r="G286" s="414"/>
      <c r="H286" s="415"/>
      <c r="I286" s="414"/>
      <c r="J286" s="415"/>
    </row>
    <row r="287" s="352" customFormat="1" ht="24" customHeight="1" spans="1:10">
      <c r="A287" s="412">
        <v>2040303</v>
      </c>
      <c r="B287" s="413">
        <f t="shared" si="67"/>
        <v>7</v>
      </c>
      <c r="C287" s="6" t="s">
        <v>60</v>
      </c>
      <c r="D287" s="414"/>
      <c r="E287" s="414"/>
      <c r="F287" s="414"/>
      <c r="G287" s="414"/>
      <c r="H287" s="415"/>
      <c r="I287" s="414"/>
      <c r="J287" s="415"/>
    </row>
    <row r="288" s="352" customFormat="1" ht="24" customHeight="1" spans="1:10">
      <c r="A288" s="412">
        <v>2040304</v>
      </c>
      <c r="B288" s="413">
        <f t="shared" si="67"/>
        <v>7</v>
      </c>
      <c r="C288" s="6" t="s">
        <v>238</v>
      </c>
      <c r="D288" s="414"/>
      <c r="E288" s="414"/>
      <c r="F288" s="414"/>
      <c r="G288" s="414"/>
      <c r="H288" s="415"/>
      <c r="I288" s="414"/>
      <c r="J288" s="415"/>
    </row>
    <row r="289" s="352" customFormat="1" ht="24" customHeight="1" spans="1:10">
      <c r="A289" s="412">
        <v>2040350</v>
      </c>
      <c r="B289" s="413">
        <f t="shared" si="67"/>
        <v>7</v>
      </c>
      <c r="C289" s="6" t="s">
        <v>67</v>
      </c>
      <c r="D289" s="414"/>
      <c r="E289" s="414"/>
      <c r="F289" s="414"/>
      <c r="G289" s="414"/>
      <c r="H289" s="415"/>
      <c r="I289" s="414"/>
      <c r="J289" s="415"/>
    </row>
    <row r="290" s="352" customFormat="1" ht="24" customHeight="1" spans="1:10">
      <c r="A290" s="412">
        <v>2040399</v>
      </c>
      <c r="B290" s="413">
        <f t="shared" si="67"/>
        <v>7</v>
      </c>
      <c r="C290" s="6" t="s">
        <v>239</v>
      </c>
      <c r="D290" s="414"/>
      <c r="E290" s="414"/>
      <c r="F290" s="414"/>
      <c r="G290" s="414"/>
      <c r="H290" s="415"/>
      <c r="I290" s="414"/>
      <c r="J290" s="415"/>
    </row>
    <row r="291" s="352" customFormat="1" ht="24" customHeight="1" spans="1:10">
      <c r="A291" s="407">
        <v>20404</v>
      </c>
      <c r="B291" s="408">
        <f t="shared" si="67"/>
        <v>5</v>
      </c>
      <c r="C291" s="409" t="s">
        <v>240</v>
      </c>
      <c r="D291" s="410">
        <v>2990943.05</v>
      </c>
      <c r="E291" s="410"/>
      <c r="F291" s="410">
        <f>VLOOKUP(A291,[2]Sheet2!$A$1:$B$65536,2,FALSE)</f>
        <v>2375798.74</v>
      </c>
      <c r="G291" s="410">
        <f>VLOOKUP(A291,[2]Sheet1!$A$1:$B$65536,2,FALSE)</f>
        <v>3689131.72</v>
      </c>
      <c r="H291" s="411">
        <f>G291/F291</f>
        <v>1.5527963955398</v>
      </c>
      <c r="I291" s="410">
        <f>G291-D291</f>
        <v>698188.67</v>
      </c>
      <c r="J291" s="411">
        <f>I291/D291</f>
        <v>0.233434290900323</v>
      </c>
    </row>
    <row r="292" s="352" customFormat="1" ht="24" customHeight="1" spans="1:10">
      <c r="A292" s="412">
        <v>2040401</v>
      </c>
      <c r="B292" s="413">
        <f t="shared" si="67"/>
        <v>7</v>
      </c>
      <c r="C292" s="6" t="s">
        <v>58</v>
      </c>
      <c r="D292" s="414" t="s">
        <v>241</v>
      </c>
      <c r="E292" s="414"/>
      <c r="F292" s="414">
        <f>VLOOKUP(A292,[2]Sheet2!$A$1:$B$65536,2,FALSE)</f>
        <v>1302805.49</v>
      </c>
      <c r="G292" s="414">
        <f>VLOOKUP(A292,[2]Sheet1!$A$1:$B$65536,2,FALSE)</f>
        <v>1302805.49</v>
      </c>
      <c r="H292" s="415"/>
      <c r="I292" s="414"/>
      <c r="J292" s="415"/>
    </row>
    <row r="293" s="352" customFormat="1" ht="24" customHeight="1" spans="1:10">
      <c r="A293" s="412">
        <v>2040402</v>
      </c>
      <c r="B293" s="413">
        <f t="shared" si="67"/>
        <v>7</v>
      </c>
      <c r="C293" s="6" t="s">
        <v>59</v>
      </c>
      <c r="D293" s="414"/>
      <c r="E293" s="414"/>
      <c r="F293" s="414"/>
      <c r="G293" s="414"/>
      <c r="H293" s="415"/>
      <c r="I293" s="414"/>
      <c r="J293" s="415"/>
    </row>
    <row r="294" s="352" customFormat="1" ht="24" customHeight="1" spans="1:10">
      <c r="A294" s="412">
        <v>2040403</v>
      </c>
      <c r="B294" s="413">
        <f t="shared" si="67"/>
        <v>7</v>
      </c>
      <c r="C294" s="6" t="s">
        <v>60</v>
      </c>
      <c r="D294" s="414"/>
      <c r="E294" s="414"/>
      <c r="F294" s="414"/>
      <c r="G294" s="414"/>
      <c r="H294" s="415"/>
      <c r="I294" s="414"/>
      <c r="J294" s="415"/>
    </row>
    <row r="295" s="352" customFormat="1" ht="24" customHeight="1" spans="1:10">
      <c r="A295" s="412">
        <v>2040409</v>
      </c>
      <c r="B295" s="413">
        <f t="shared" si="67"/>
        <v>7</v>
      </c>
      <c r="C295" s="6" t="s">
        <v>242</v>
      </c>
      <c r="D295" s="414"/>
      <c r="E295" s="414"/>
      <c r="F295" s="414"/>
      <c r="G295" s="414"/>
      <c r="H295" s="415"/>
      <c r="I295" s="414"/>
      <c r="J295" s="415"/>
    </row>
    <row r="296" s="352" customFormat="1" ht="24" customHeight="1" spans="1:10">
      <c r="A296" s="412">
        <v>2040410</v>
      </c>
      <c r="B296" s="413">
        <f t="shared" si="67"/>
        <v>7</v>
      </c>
      <c r="C296" s="6" t="s">
        <v>243</v>
      </c>
      <c r="D296" s="414"/>
      <c r="E296" s="414"/>
      <c r="F296" s="414"/>
      <c r="G296" s="414"/>
      <c r="H296" s="415"/>
      <c r="I296" s="414"/>
      <c r="J296" s="415"/>
    </row>
    <row r="297" s="352" customFormat="1" ht="24" customHeight="1" spans="1:10">
      <c r="A297" s="412">
        <v>2040450</v>
      </c>
      <c r="B297" s="413">
        <f t="shared" si="67"/>
        <v>7</v>
      </c>
      <c r="C297" s="6" t="s">
        <v>67</v>
      </c>
      <c r="D297" s="414"/>
      <c r="E297" s="414"/>
      <c r="F297" s="414"/>
      <c r="G297" s="414"/>
      <c r="H297" s="415"/>
      <c r="I297" s="414"/>
      <c r="J297" s="415"/>
    </row>
    <row r="298" s="352" customFormat="1" ht="24" customHeight="1" spans="1:10">
      <c r="A298" s="412">
        <v>2040499</v>
      </c>
      <c r="B298" s="413">
        <f t="shared" si="67"/>
        <v>7</v>
      </c>
      <c r="C298" s="6" t="s">
        <v>244</v>
      </c>
      <c r="D298" s="414">
        <v>2990943.05</v>
      </c>
      <c r="E298" s="414"/>
      <c r="F298" s="414">
        <f>VLOOKUP(A298,[2]Sheet2!$A$1:$B$65536,2,FALSE)</f>
        <v>1072993.25</v>
      </c>
      <c r="G298" s="414">
        <f>VLOOKUP(A298,[2]Sheet1!$A$1:$B$65536,2,FALSE)</f>
        <v>2386326.23</v>
      </c>
      <c r="H298" s="415"/>
      <c r="I298" s="414">
        <f>G298-D298</f>
        <v>-604616.82</v>
      </c>
      <c r="J298" s="415"/>
    </row>
    <row r="299" s="352" customFormat="1" ht="24" customHeight="1" spans="1:10">
      <c r="A299" s="407">
        <v>20405</v>
      </c>
      <c r="B299" s="408">
        <f t="shared" si="67"/>
        <v>5</v>
      </c>
      <c r="C299" s="409" t="s">
        <v>245</v>
      </c>
      <c r="D299" s="410">
        <v>5165362.07</v>
      </c>
      <c r="E299" s="410"/>
      <c r="F299" s="410">
        <f>VLOOKUP(A299,[2]Sheet2!$A$1:$B$65536,2,FALSE)</f>
        <v>4041629</v>
      </c>
      <c r="G299" s="410">
        <f>VLOOKUP(A299,[2]Sheet1!$A$1:$B$65536,2,FALSE)</f>
        <v>4201622.62</v>
      </c>
      <c r="H299" s="411">
        <f>G299/F299</f>
        <v>1.03958641923838</v>
      </c>
      <c r="I299" s="410">
        <f>G299-D299</f>
        <v>-963739.45</v>
      </c>
      <c r="J299" s="411">
        <f>I299/D299</f>
        <v>-0.186577327385687</v>
      </c>
    </row>
    <row r="300" s="352" customFormat="1" ht="24" customHeight="1" spans="1:10">
      <c r="A300" s="412">
        <v>2040501</v>
      </c>
      <c r="B300" s="413">
        <f t="shared" si="67"/>
        <v>7</v>
      </c>
      <c r="C300" s="6" t="s">
        <v>58</v>
      </c>
      <c r="D300" s="414" t="s">
        <v>241</v>
      </c>
      <c r="E300" s="414"/>
      <c r="F300" s="414">
        <f>VLOOKUP(A300,[2]Sheet2!$A$1:$B$65536,2,FALSE)</f>
        <v>2221306</v>
      </c>
      <c r="G300" s="414">
        <f>VLOOKUP(A300,[2]Sheet1!$A$1:$B$65536,2,FALSE)</f>
        <v>2221306</v>
      </c>
      <c r="H300" s="415"/>
      <c r="I300" s="414"/>
      <c r="J300" s="415"/>
    </row>
    <row r="301" s="352" customFormat="1" ht="24" customHeight="1" spans="1:10">
      <c r="A301" s="412">
        <v>2040502</v>
      </c>
      <c r="B301" s="413">
        <f t="shared" si="67"/>
        <v>7</v>
      </c>
      <c r="C301" s="6" t="s">
        <v>59</v>
      </c>
      <c r="D301" s="414"/>
      <c r="E301" s="414"/>
      <c r="F301" s="414"/>
      <c r="G301" s="414"/>
      <c r="H301" s="415"/>
      <c r="I301" s="414"/>
      <c r="J301" s="415"/>
    </row>
    <row r="302" s="352" customFormat="1" ht="24" customHeight="1" spans="1:10">
      <c r="A302" s="412">
        <v>2040503</v>
      </c>
      <c r="B302" s="413">
        <f t="shared" si="67"/>
        <v>7</v>
      </c>
      <c r="C302" s="6" t="s">
        <v>60</v>
      </c>
      <c r="D302" s="414"/>
      <c r="E302" s="414"/>
      <c r="F302" s="414"/>
      <c r="G302" s="414"/>
      <c r="H302" s="415"/>
      <c r="I302" s="414"/>
      <c r="J302" s="415"/>
    </row>
    <row r="303" s="352" customFormat="1" ht="24" customHeight="1" spans="1:10">
      <c r="A303" s="412">
        <v>2040504</v>
      </c>
      <c r="B303" s="413">
        <f t="shared" si="67"/>
        <v>7</v>
      </c>
      <c r="C303" s="6" t="s">
        <v>246</v>
      </c>
      <c r="D303" s="414"/>
      <c r="E303" s="414"/>
      <c r="F303" s="414"/>
      <c r="G303" s="414"/>
      <c r="H303" s="415"/>
      <c r="I303" s="414"/>
      <c r="J303" s="415"/>
    </row>
    <row r="304" s="352" customFormat="1" ht="24" customHeight="1" spans="1:10">
      <c r="A304" s="412">
        <v>2040505</v>
      </c>
      <c r="B304" s="413">
        <f t="shared" si="67"/>
        <v>7</v>
      </c>
      <c r="C304" s="6" t="s">
        <v>247</v>
      </c>
      <c r="D304" s="414"/>
      <c r="E304" s="414"/>
      <c r="F304" s="414"/>
      <c r="G304" s="414"/>
      <c r="H304" s="415"/>
      <c r="I304" s="414"/>
      <c r="J304" s="415"/>
    </row>
    <row r="305" s="352" customFormat="1" ht="24" customHeight="1" spans="1:10">
      <c r="A305" s="412">
        <v>2040506</v>
      </c>
      <c r="B305" s="413">
        <f t="shared" si="67"/>
        <v>7</v>
      </c>
      <c r="C305" s="6" t="s">
        <v>248</v>
      </c>
      <c r="D305" s="414"/>
      <c r="E305" s="414"/>
      <c r="F305" s="414"/>
      <c r="G305" s="414"/>
      <c r="H305" s="415"/>
      <c r="I305" s="414"/>
      <c r="J305" s="415"/>
    </row>
    <row r="306" s="352" customFormat="1" ht="24" customHeight="1" spans="1:10">
      <c r="A306" s="412">
        <v>2040550</v>
      </c>
      <c r="B306" s="413">
        <f t="shared" si="67"/>
        <v>7</v>
      </c>
      <c r="C306" s="6" t="s">
        <v>67</v>
      </c>
      <c r="D306" s="414"/>
      <c r="E306" s="414"/>
      <c r="F306" s="414"/>
      <c r="G306" s="414"/>
      <c r="H306" s="415"/>
      <c r="I306" s="414"/>
      <c r="J306" s="415"/>
    </row>
    <row r="307" s="352" customFormat="1" ht="24" customHeight="1" spans="1:10">
      <c r="A307" s="412">
        <v>2040599</v>
      </c>
      <c r="B307" s="413">
        <f t="shared" si="67"/>
        <v>7</v>
      </c>
      <c r="C307" s="6" t="s">
        <v>249</v>
      </c>
      <c r="D307" s="414">
        <v>5165362.07</v>
      </c>
      <c r="E307" s="414"/>
      <c r="F307" s="414">
        <f>VLOOKUP(A307,[2]Sheet2!$A$1:$B$65536,2,FALSE)</f>
        <v>1820323</v>
      </c>
      <c r="G307" s="414">
        <f>VLOOKUP(A307,[2]Sheet1!$A$1:$B$65536,2,FALSE)</f>
        <v>1980316.62</v>
      </c>
      <c r="H307" s="415"/>
      <c r="I307" s="414">
        <f>G307-D307</f>
        <v>-3185045.45</v>
      </c>
      <c r="J307" s="415"/>
    </row>
    <row r="308" s="352" customFormat="1" ht="24" customHeight="1" spans="1:10">
      <c r="A308" s="407">
        <v>20406</v>
      </c>
      <c r="B308" s="408">
        <f t="shared" si="67"/>
        <v>5</v>
      </c>
      <c r="C308" s="409" t="s">
        <v>250</v>
      </c>
      <c r="D308" s="410">
        <v>5997892.94</v>
      </c>
      <c r="E308" s="410">
        <v>4775857.87</v>
      </c>
      <c r="F308" s="410">
        <f>VLOOKUP(A308,[2]Sheet2!$A$1:$B$65536,2,FALSE)</f>
        <v>8674173.83</v>
      </c>
      <c r="G308" s="410">
        <f>VLOOKUP(A308,[2]Sheet1!$A$1:$B$65536,2,FALSE)</f>
        <v>8405508.09</v>
      </c>
      <c r="H308" s="411">
        <f>G308/F308</f>
        <v>0.969026936136464</v>
      </c>
      <c r="I308" s="410">
        <f>G308-D308</f>
        <v>2407615.15</v>
      </c>
      <c r="J308" s="411">
        <f>I308/D308</f>
        <v>0.40141015754776</v>
      </c>
    </row>
    <row r="309" s="352" customFormat="1" ht="24" customHeight="1" spans="1:10">
      <c r="A309" s="412">
        <v>2040601</v>
      </c>
      <c r="B309" s="413">
        <f t="shared" si="67"/>
        <v>7</v>
      </c>
      <c r="C309" s="6" t="s">
        <v>58</v>
      </c>
      <c r="D309" s="414">
        <v>4732542.34</v>
      </c>
      <c r="E309" s="414">
        <v>4416158.47</v>
      </c>
      <c r="F309" s="414">
        <f>VLOOKUP(A309,[2]Sheet2!$A$1:$B$65536,2,FALSE)</f>
        <v>5714243.35</v>
      </c>
      <c r="G309" s="414">
        <f>VLOOKUP(A309,[2]Sheet1!$A$1:$B$65536,2,FALSE)</f>
        <v>5972896.33</v>
      </c>
      <c r="H309" s="415">
        <f t="shared" ref="H308:H310" si="68">G309/F309</f>
        <v>1.04526460708048</v>
      </c>
      <c r="I309" s="414">
        <f>G309-D309</f>
        <v>1240353.99</v>
      </c>
      <c r="J309" s="415">
        <f>I309/D309</f>
        <v>0.262090415867257</v>
      </c>
    </row>
    <row r="310" s="352" customFormat="1" ht="24" customHeight="1" spans="1:10">
      <c r="A310" s="412">
        <v>2040602</v>
      </c>
      <c r="B310" s="413">
        <f t="shared" si="67"/>
        <v>7</v>
      </c>
      <c r="C310" s="6" t="s">
        <v>59</v>
      </c>
      <c r="D310" s="414"/>
      <c r="E310" s="414"/>
      <c r="F310" s="414">
        <f>VLOOKUP(A310,[2]Sheet2!$A$1:$B$65536,2,FALSE)</f>
        <v>18526.08</v>
      </c>
      <c r="G310" s="414">
        <f>VLOOKUP(A310,[2]Sheet1!$A$1:$B$65536,2,FALSE)</f>
        <v>18526.08</v>
      </c>
      <c r="H310" s="415"/>
      <c r="I310" s="414">
        <f>G310-D310</f>
        <v>18526.08</v>
      </c>
      <c r="J310" s="415"/>
    </row>
    <row r="311" s="352" customFormat="1" ht="24" customHeight="1" spans="1:10">
      <c r="A311" s="412">
        <v>2040603</v>
      </c>
      <c r="B311" s="413">
        <f t="shared" si="67"/>
        <v>7</v>
      </c>
      <c r="C311" s="6" t="s">
        <v>60</v>
      </c>
      <c r="D311" s="414"/>
      <c r="E311" s="414"/>
      <c r="F311" s="414"/>
      <c r="G311" s="414"/>
      <c r="H311" s="415"/>
      <c r="I311" s="414"/>
      <c r="J311" s="415"/>
    </row>
    <row r="312" s="352" customFormat="1" ht="24" customHeight="1" spans="1:10">
      <c r="A312" s="412">
        <v>2040604</v>
      </c>
      <c r="B312" s="413">
        <f t="shared" si="67"/>
        <v>7</v>
      </c>
      <c r="C312" s="6" t="s">
        <v>251</v>
      </c>
      <c r="D312" s="414"/>
      <c r="E312" s="414"/>
      <c r="F312" s="414"/>
      <c r="G312" s="414"/>
      <c r="H312" s="415"/>
      <c r="I312" s="414"/>
      <c r="J312" s="415"/>
    </row>
    <row r="313" s="352" customFormat="1" ht="24" customHeight="1" spans="1:10">
      <c r="A313" s="412">
        <v>2040605</v>
      </c>
      <c r="B313" s="413">
        <f t="shared" si="67"/>
        <v>7</v>
      </c>
      <c r="C313" s="6" t="s">
        <v>252</v>
      </c>
      <c r="D313" s="414">
        <v>8850</v>
      </c>
      <c r="E313" s="414"/>
      <c r="F313" s="414"/>
      <c r="G313" s="414"/>
      <c r="H313" s="415"/>
      <c r="I313" s="414">
        <f>G313-D313</f>
        <v>-8850</v>
      </c>
      <c r="J313" s="415"/>
    </row>
    <row r="314" s="352" customFormat="1" ht="24" customHeight="1" spans="1:10">
      <c r="A314" s="412">
        <v>2040606</v>
      </c>
      <c r="B314" s="413">
        <f t="shared" si="67"/>
        <v>7</v>
      </c>
      <c r="C314" s="6" t="s">
        <v>253</v>
      </c>
      <c r="D314" s="414"/>
      <c r="E314" s="414">
        <v>49600</v>
      </c>
      <c r="F314" s="414"/>
      <c r="G314" s="414"/>
      <c r="H314" s="415"/>
      <c r="I314" s="414"/>
      <c r="J314" s="415"/>
    </row>
    <row r="315" s="352" customFormat="1" ht="24" customHeight="1" spans="1:10">
      <c r="A315" s="412">
        <v>2040607</v>
      </c>
      <c r="B315" s="413">
        <f t="shared" si="67"/>
        <v>7</v>
      </c>
      <c r="C315" s="6" t="s">
        <v>254</v>
      </c>
      <c r="D315" s="414">
        <v>140000</v>
      </c>
      <c r="E315" s="414"/>
      <c r="F315" s="414">
        <f>VLOOKUP(A315,[2]Sheet2!$A$1:$B$65536,2,FALSE)</f>
        <v>558200</v>
      </c>
      <c r="G315" s="414">
        <f>VLOOKUP(A315,[2]Sheet1!$A$1:$B$65536,2,FALSE)</f>
        <v>554425.8</v>
      </c>
      <c r="H315" s="415">
        <f>G315/F315</f>
        <v>0.993238624149051</v>
      </c>
      <c r="I315" s="414">
        <f>G315-D315</f>
        <v>414425.8</v>
      </c>
      <c r="J315" s="415">
        <f>I315/D315</f>
        <v>2.96018428571429</v>
      </c>
    </row>
    <row r="316" s="352" customFormat="1" ht="24" customHeight="1" spans="1:10">
      <c r="A316" s="412">
        <v>2040608</v>
      </c>
      <c r="B316" s="413">
        <f t="shared" si="67"/>
        <v>7</v>
      </c>
      <c r="C316" s="6" t="s">
        <v>255</v>
      </c>
      <c r="D316" s="414"/>
      <c r="E316" s="414"/>
      <c r="F316" s="414"/>
      <c r="G316" s="414"/>
      <c r="H316" s="415"/>
      <c r="I316" s="414"/>
      <c r="J316" s="415"/>
    </row>
    <row r="317" s="352" customFormat="1" ht="24" customHeight="1" spans="1:10">
      <c r="A317" s="412">
        <v>2040610</v>
      </c>
      <c r="B317" s="413">
        <f t="shared" si="67"/>
        <v>7</v>
      </c>
      <c r="C317" s="6" t="s">
        <v>256</v>
      </c>
      <c r="D317" s="414"/>
      <c r="E317" s="414"/>
      <c r="F317" s="414">
        <f>VLOOKUP(A317,[2]Sheet2!$A$1:$B$65536,2,FALSE)</f>
        <v>877200</v>
      </c>
      <c r="G317" s="414">
        <f>VLOOKUP(A317,[2]Sheet1!$A$1:$B$65536,2,FALSE)</f>
        <v>440325.12</v>
      </c>
      <c r="H317" s="415"/>
      <c r="I317" s="414"/>
      <c r="J317" s="415"/>
    </row>
    <row r="318" s="352" customFormat="1" ht="24" customHeight="1" spans="1:10">
      <c r="A318" s="412">
        <v>2040612</v>
      </c>
      <c r="B318" s="413">
        <f t="shared" si="67"/>
        <v>7</v>
      </c>
      <c r="C318" s="6" t="s">
        <v>257</v>
      </c>
      <c r="D318" s="414">
        <v>200000</v>
      </c>
      <c r="E318" s="414"/>
      <c r="F318" s="414">
        <f>VLOOKUP(A318,[2]Sheet2!$A$1:$B$65536,2,FALSE)</f>
        <v>55905</v>
      </c>
      <c r="G318" s="414">
        <f>VLOOKUP(A318,[2]Sheet1!$A$1:$B$65536,2,FALSE)</f>
        <v>55894</v>
      </c>
      <c r="H318" s="415">
        <f t="shared" ref="H318:H322" si="69">G318/F318</f>
        <v>0.999803237635274</v>
      </c>
      <c r="I318" s="414">
        <f t="shared" ref="I318:I322" si="70">G318-D318</f>
        <v>-144106</v>
      </c>
      <c r="J318" s="415">
        <f t="shared" ref="J318:J322" si="71">I318/D318</f>
        <v>-0.72053</v>
      </c>
    </row>
    <row r="319" s="352" customFormat="1" ht="24" customHeight="1" spans="1:10">
      <c r="A319" s="412">
        <v>2040613</v>
      </c>
      <c r="B319" s="413">
        <f t="shared" si="67"/>
        <v>7</v>
      </c>
      <c r="C319" s="6" t="s">
        <v>99</v>
      </c>
      <c r="D319" s="414"/>
      <c r="E319" s="414"/>
      <c r="F319" s="414"/>
      <c r="G319" s="414"/>
      <c r="H319" s="415"/>
      <c r="I319" s="414"/>
      <c r="J319" s="415"/>
    </row>
    <row r="320" s="352" customFormat="1" ht="24" customHeight="1" spans="1:10">
      <c r="A320" s="412">
        <v>2040650</v>
      </c>
      <c r="B320" s="413">
        <f t="shared" si="67"/>
        <v>7</v>
      </c>
      <c r="C320" s="6" t="s">
        <v>67</v>
      </c>
      <c r="D320" s="414"/>
      <c r="E320" s="414"/>
      <c r="F320" s="414"/>
      <c r="G320" s="414"/>
      <c r="H320" s="415"/>
      <c r="I320" s="414"/>
      <c r="J320" s="415"/>
    </row>
    <row r="321" s="352" customFormat="1" ht="24" customHeight="1" spans="1:10">
      <c r="A321" s="412">
        <v>2040699</v>
      </c>
      <c r="B321" s="413">
        <f t="shared" si="67"/>
        <v>7</v>
      </c>
      <c r="C321" s="6" t="s">
        <v>258</v>
      </c>
      <c r="D321" s="414">
        <v>916500.6</v>
      </c>
      <c r="E321" s="414">
        <v>310099.4</v>
      </c>
      <c r="F321" s="414">
        <f>VLOOKUP(A321,[2]Sheet2!$A$1:$B$65536,2,FALSE)</f>
        <v>1450099.4</v>
      </c>
      <c r="G321" s="414">
        <f>VLOOKUP(A321,[2]Sheet1!$A$1:$B$65536,2,FALSE)</f>
        <v>1363440.76</v>
      </c>
      <c r="H321" s="415">
        <f t="shared" si="69"/>
        <v>0.940239517373775</v>
      </c>
      <c r="I321" s="414">
        <f t="shared" si="70"/>
        <v>446940.16</v>
      </c>
      <c r="J321" s="415">
        <f t="shared" si="71"/>
        <v>0.487659429791972</v>
      </c>
    </row>
    <row r="322" s="352" customFormat="1" ht="24" customHeight="1" spans="1:10">
      <c r="A322" s="407">
        <v>20407</v>
      </c>
      <c r="B322" s="408">
        <f t="shared" si="67"/>
        <v>5</v>
      </c>
      <c r="C322" s="409" t="s">
        <v>259</v>
      </c>
      <c r="D322" s="410"/>
      <c r="E322" s="410"/>
      <c r="F322" s="410"/>
      <c r="G322" s="410"/>
      <c r="H322" s="411"/>
      <c r="I322" s="410"/>
      <c r="J322" s="411"/>
    </row>
    <row r="323" s="352" customFormat="1" ht="24" customHeight="1" spans="1:10">
      <c r="A323" s="412">
        <v>2040701</v>
      </c>
      <c r="B323" s="413">
        <f t="shared" si="67"/>
        <v>7</v>
      </c>
      <c r="C323" s="6" t="s">
        <v>58</v>
      </c>
      <c r="D323" s="414"/>
      <c r="E323" s="414"/>
      <c r="F323" s="414"/>
      <c r="G323" s="414"/>
      <c r="H323" s="415"/>
      <c r="I323" s="414"/>
      <c r="J323" s="415"/>
    </row>
    <row r="324" s="352" customFormat="1" ht="24" customHeight="1" spans="1:10">
      <c r="A324" s="412">
        <v>2040702</v>
      </c>
      <c r="B324" s="413">
        <f t="shared" si="67"/>
        <v>7</v>
      </c>
      <c r="C324" s="6" t="s">
        <v>59</v>
      </c>
      <c r="D324" s="414"/>
      <c r="E324" s="414"/>
      <c r="F324" s="414"/>
      <c r="G324" s="414"/>
      <c r="H324" s="415"/>
      <c r="I324" s="414"/>
      <c r="J324" s="415"/>
    </row>
    <row r="325" s="352" customFormat="1" ht="24" customHeight="1" spans="1:10">
      <c r="A325" s="412">
        <v>2040703</v>
      </c>
      <c r="B325" s="413">
        <f t="shared" si="67"/>
        <v>7</v>
      </c>
      <c r="C325" s="6" t="s">
        <v>60</v>
      </c>
      <c r="D325" s="414"/>
      <c r="E325" s="414"/>
      <c r="F325" s="414"/>
      <c r="G325" s="414"/>
      <c r="H325" s="415"/>
      <c r="I325" s="414"/>
      <c r="J325" s="415"/>
    </row>
    <row r="326" s="352" customFormat="1" ht="24" customHeight="1" spans="1:10">
      <c r="A326" s="412">
        <v>2040704</v>
      </c>
      <c r="B326" s="413">
        <f t="shared" si="67"/>
        <v>7</v>
      </c>
      <c r="C326" s="6" t="s">
        <v>260</v>
      </c>
      <c r="D326" s="414"/>
      <c r="E326" s="414"/>
      <c r="F326" s="414"/>
      <c r="G326" s="414"/>
      <c r="H326" s="415"/>
      <c r="I326" s="414"/>
      <c r="J326" s="415"/>
    </row>
    <row r="327" s="352" customFormat="1" ht="24" customHeight="1" spans="1:10">
      <c r="A327" s="412">
        <v>2040705</v>
      </c>
      <c r="B327" s="413">
        <f t="shared" si="67"/>
        <v>7</v>
      </c>
      <c r="C327" s="6" t="s">
        <v>261</v>
      </c>
      <c r="D327" s="414"/>
      <c r="E327" s="414"/>
      <c r="F327" s="414"/>
      <c r="G327" s="414"/>
      <c r="H327" s="415"/>
      <c r="I327" s="414"/>
      <c r="J327" s="415"/>
    </row>
    <row r="328" s="352" customFormat="1" ht="24" customHeight="1" spans="1:10">
      <c r="A328" s="412">
        <v>2040706</v>
      </c>
      <c r="B328" s="413">
        <f t="shared" si="67"/>
        <v>7</v>
      </c>
      <c r="C328" s="6" t="s">
        <v>262</v>
      </c>
      <c r="D328" s="414"/>
      <c r="E328" s="414"/>
      <c r="F328" s="414"/>
      <c r="G328" s="414"/>
      <c r="H328" s="415"/>
      <c r="I328" s="414"/>
      <c r="J328" s="415"/>
    </row>
    <row r="329" s="352" customFormat="1" ht="24" customHeight="1" spans="1:10">
      <c r="A329" s="412">
        <v>2040707</v>
      </c>
      <c r="B329" s="413">
        <f t="shared" ref="B329:B392" si="72">LEN(A329)</f>
        <v>7</v>
      </c>
      <c r="C329" s="6" t="s">
        <v>99</v>
      </c>
      <c r="D329" s="414"/>
      <c r="E329" s="414"/>
      <c r="F329" s="414"/>
      <c r="G329" s="414"/>
      <c r="H329" s="415"/>
      <c r="I329" s="414"/>
      <c r="J329" s="415"/>
    </row>
    <row r="330" s="352" customFormat="1" ht="24" customHeight="1" spans="1:10">
      <c r="A330" s="412">
        <v>2040750</v>
      </c>
      <c r="B330" s="413">
        <f t="shared" si="72"/>
        <v>7</v>
      </c>
      <c r="C330" s="6" t="s">
        <v>67</v>
      </c>
      <c r="D330" s="414"/>
      <c r="E330" s="414"/>
      <c r="F330" s="414"/>
      <c r="G330" s="414"/>
      <c r="H330" s="415"/>
      <c r="I330" s="414"/>
      <c r="J330" s="415"/>
    </row>
    <row r="331" s="352" customFormat="1" ht="24" customHeight="1" spans="1:10">
      <c r="A331" s="412">
        <v>2040799</v>
      </c>
      <c r="B331" s="413">
        <f t="shared" si="72"/>
        <v>7</v>
      </c>
      <c r="C331" s="6" t="s">
        <v>263</v>
      </c>
      <c r="D331" s="414"/>
      <c r="E331" s="414"/>
      <c r="F331" s="414"/>
      <c r="G331" s="414"/>
      <c r="H331" s="415"/>
      <c r="I331" s="414"/>
      <c r="J331" s="415"/>
    </row>
    <row r="332" s="352" customFormat="1" ht="24" customHeight="1" spans="1:10">
      <c r="A332" s="407">
        <v>20408</v>
      </c>
      <c r="B332" s="408">
        <f t="shared" si="72"/>
        <v>5</v>
      </c>
      <c r="C332" s="409" t="s">
        <v>264</v>
      </c>
      <c r="D332" s="410"/>
      <c r="E332" s="410"/>
      <c r="F332" s="410"/>
      <c r="G332" s="410"/>
      <c r="H332" s="411"/>
      <c r="I332" s="410"/>
      <c r="J332" s="411"/>
    </row>
    <row r="333" s="352" customFormat="1" ht="24" customHeight="1" spans="1:10">
      <c r="A333" s="412">
        <v>2040801</v>
      </c>
      <c r="B333" s="413">
        <f t="shared" si="72"/>
        <v>7</v>
      </c>
      <c r="C333" s="6" t="s">
        <v>58</v>
      </c>
      <c r="D333" s="414"/>
      <c r="E333" s="414"/>
      <c r="F333" s="414"/>
      <c r="G333" s="414"/>
      <c r="H333" s="415"/>
      <c r="I333" s="414"/>
      <c r="J333" s="415"/>
    </row>
    <row r="334" s="352" customFormat="1" ht="24" customHeight="1" spans="1:10">
      <c r="A334" s="412">
        <v>2040802</v>
      </c>
      <c r="B334" s="413">
        <f t="shared" si="72"/>
        <v>7</v>
      </c>
      <c r="C334" s="6" t="s">
        <v>59</v>
      </c>
      <c r="D334" s="414"/>
      <c r="E334" s="414"/>
      <c r="F334" s="414"/>
      <c r="G334" s="414"/>
      <c r="H334" s="415"/>
      <c r="I334" s="414"/>
      <c r="J334" s="415"/>
    </row>
    <row r="335" s="352" customFormat="1" ht="24" customHeight="1" spans="1:10">
      <c r="A335" s="412">
        <v>2040803</v>
      </c>
      <c r="B335" s="413">
        <f t="shared" si="72"/>
        <v>7</v>
      </c>
      <c r="C335" s="6" t="s">
        <v>60</v>
      </c>
      <c r="D335" s="414"/>
      <c r="E335" s="414"/>
      <c r="F335" s="414"/>
      <c r="G335" s="414"/>
      <c r="H335" s="415"/>
      <c r="I335" s="414"/>
      <c r="J335" s="415"/>
    </row>
    <row r="336" s="352" customFormat="1" ht="24" customHeight="1" spans="1:10">
      <c r="A336" s="412">
        <v>2040804</v>
      </c>
      <c r="B336" s="413">
        <f t="shared" si="72"/>
        <v>7</v>
      </c>
      <c r="C336" s="6" t="s">
        <v>265</v>
      </c>
      <c r="D336" s="414"/>
      <c r="E336" s="414"/>
      <c r="F336" s="414"/>
      <c r="G336" s="414"/>
      <c r="H336" s="415"/>
      <c r="I336" s="414"/>
      <c r="J336" s="415"/>
    </row>
    <row r="337" s="352" customFormat="1" ht="24" customHeight="1" spans="1:10">
      <c r="A337" s="412">
        <v>2040805</v>
      </c>
      <c r="B337" s="413">
        <f t="shared" si="72"/>
        <v>7</v>
      </c>
      <c r="C337" s="6" t="s">
        <v>266</v>
      </c>
      <c r="D337" s="414"/>
      <c r="E337" s="414"/>
      <c r="F337" s="414"/>
      <c r="G337" s="414"/>
      <c r="H337" s="415"/>
      <c r="I337" s="414"/>
      <c r="J337" s="415"/>
    </row>
    <row r="338" s="352" customFormat="1" ht="24" customHeight="1" spans="1:10">
      <c r="A338" s="412">
        <v>2040806</v>
      </c>
      <c r="B338" s="413">
        <f t="shared" si="72"/>
        <v>7</v>
      </c>
      <c r="C338" s="6" t="s">
        <v>267</v>
      </c>
      <c r="D338" s="414"/>
      <c r="E338" s="414"/>
      <c r="F338" s="414"/>
      <c r="G338" s="414"/>
      <c r="H338" s="415"/>
      <c r="I338" s="414"/>
      <c r="J338" s="415"/>
    </row>
    <row r="339" s="352" customFormat="1" ht="24" customHeight="1" spans="1:10">
      <c r="A339" s="412">
        <v>2040807</v>
      </c>
      <c r="B339" s="413">
        <f t="shared" si="72"/>
        <v>7</v>
      </c>
      <c r="C339" s="6" t="s">
        <v>99</v>
      </c>
      <c r="D339" s="414"/>
      <c r="E339" s="414"/>
      <c r="F339" s="414"/>
      <c r="G339" s="414"/>
      <c r="H339" s="415"/>
      <c r="I339" s="414"/>
      <c r="J339" s="415"/>
    </row>
    <row r="340" s="352" customFormat="1" ht="24" customHeight="1" spans="1:10">
      <c r="A340" s="412">
        <v>2040850</v>
      </c>
      <c r="B340" s="413">
        <f t="shared" si="72"/>
        <v>7</v>
      </c>
      <c r="C340" s="6" t="s">
        <v>67</v>
      </c>
      <c r="D340" s="414"/>
      <c r="E340" s="414"/>
      <c r="F340" s="414"/>
      <c r="G340" s="414"/>
      <c r="H340" s="415"/>
      <c r="I340" s="414"/>
      <c r="J340" s="415"/>
    </row>
    <row r="341" s="352" customFormat="1" ht="24" customHeight="1" spans="1:10">
      <c r="A341" s="412">
        <v>2040899</v>
      </c>
      <c r="B341" s="413">
        <f t="shared" si="72"/>
        <v>7</v>
      </c>
      <c r="C341" s="6" t="s">
        <v>268</v>
      </c>
      <c r="D341" s="414"/>
      <c r="E341" s="414"/>
      <c r="F341" s="414"/>
      <c r="G341" s="414"/>
      <c r="H341" s="415"/>
      <c r="I341" s="414"/>
      <c r="J341" s="415"/>
    </row>
    <row r="342" s="352" customFormat="1" ht="24" customHeight="1" spans="1:10">
      <c r="A342" s="407">
        <v>20409</v>
      </c>
      <c r="B342" s="408">
        <f t="shared" si="72"/>
        <v>5</v>
      </c>
      <c r="C342" s="409" t="s">
        <v>269</v>
      </c>
      <c r="D342" s="410"/>
      <c r="E342" s="410"/>
      <c r="F342" s="410"/>
      <c r="G342" s="410"/>
      <c r="H342" s="411"/>
      <c r="I342" s="410"/>
      <c r="J342" s="411"/>
    </row>
    <row r="343" s="352" customFormat="1" ht="24" customHeight="1" spans="1:10">
      <c r="A343" s="412">
        <v>2040901</v>
      </c>
      <c r="B343" s="413">
        <f t="shared" si="72"/>
        <v>7</v>
      </c>
      <c r="C343" s="6" t="s">
        <v>58</v>
      </c>
      <c r="D343" s="414"/>
      <c r="E343" s="414"/>
      <c r="F343" s="414"/>
      <c r="G343" s="414"/>
      <c r="H343" s="415"/>
      <c r="I343" s="414"/>
      <c r="J343" s="415"/>
    </row>
    <row r="344" s="352" customFormat="1" ht="24" customHeight="1" spans="1:10">
      <c r="A344" s="412">
        <v>2040902</v>
      </c>
      <c r="B344" s="413">
        <f t="shared" si="72"/>
        <v>7</v>
      </c>
      <c r="C344" s="6" t="s">
        <v>59</v>
      </c>
      <c r="D344" s="414"/>
      <c r="E344" s="414"/>
      <c r="F344" s="414"/>
      <c r="G344" s="414"/>
      <c r="H344" s="415"/>
      <c r="I344" s="414"/>
      <c r="J344" s="415"/>
    </row>
    <row r="345" s="352" customFormat="1" ht="24" customHeight="1" spans="1:10">
      <c r="A345" s="412">
        <v>2040903</v>
      </c>
      <c r="B345" s="413">
        <f t="shared" si="72"/>
        <v>7</v>
      </c>
      <c r="C345" s="6" t="s">
        <v>60</v>
      </c>
      <c r="D345" s="414"/>
      <c r="E345" s="414"/>
      <c r="F345" s="414"/>
      <c r="G345" s="414"/>
      <c r="H345" s="415"/>
      <c r="I345" s="414"/>
      <c r="J345" s="415"/>
    </row>
    <row r="346" s="352" customFormat="1" ht="24" customHeight="1" spans="1:10">
      <c r="A346" s="412">
        <v>2040904</v>
      </c>
      <c r="B346" s="413">
        <f t="shared" si="72"/>
        <v>7</v>
      </c>
      <c r="C346" s="6" t="s">
        <v>270</v>
      </c>
      <c r="D346" s="414"/>
      <c r="E346" s="414"/>
      <c r="F346" s="414"/>
      <c r="G346" s="414"/>
      <c r="H346" s="415"/>
      <c r="I346" s="414"/>
      <c r="J346" s="415"/>
    </row>
    <row r="347" s="352" customFormat="1" ht="24" customHeight="1" spans="1:10">
      <c r="A347" s="412">
        <v>2040905</v>
      </c>
      <c r="B347" s="413">
        <f t="shared" si="72"/>
        <v>7</v>
      </c>
      <c r="C347" s="6" t="s">
        <v>271</v>
      </c>
      <c r="D347" s="414"/>
      <c r="E347" s="414"/>
      <c r="F347" s="414"/>
      <c r="G347" s="414"/>
      <c r="H347" s="415"/>
      <c r="I347" s="414"/>
      <c r="J347" s="415"/>
    </row>
    <row r="348" s="352" customFormat="1" ht="24" customHeight="1" spans="1:10">
      <c r="A348" s="412">
        <v>2040950</v>
      </c>
      <c r="B348" s="413">
        <f t="shared" si="72"/>
        <v>7</v>
      </c>
      <c r="C348" s="6" t="s">
        <v>67</v>
      </c>
      <c r="D348" s="414"/>
      <c r="E348" s="414"/>
      <c r="F348" s="414"/>
      <c r="G348" s="414"/>
      <c r="H348" s="415"/>
      <c r="I348" s="414"/>
      <c r="J348" s="415"/>
    </row>
    <row r="349" s="352" customFormat="1" ht="24" customHeight="1" spans="1:10">
      <c r="A349" s="412">
        <v>2040999</v>
      </c>
      <c r="B349" s="413">
        <f t="shared" si="72"/>
        <v>7</v>
      </c>
      <c r="C349" s="6" t="s">
        <v>272</v>
      </c>
      <c r="D349" s="414"/>
      <c r="E349" s="414"/>
      <c r="F349" s="414"/>
      <c r="G349" s="414"/>
      <c r="H349" s="415"/>
      <c r="I349" s="414"/>
      <c r="J349" s="415"/>
    </row>
    <row r="350" s="352" customFormat="1" ht="24" customHeight="1" spans="1:10">
      <c r="A350" s="407">
        <v>20410</v>
      </c>
      <c r="B350" s="408">
        <f t="shared" si="72"/>
        <v>5</v>
      </c>
      <c r="C350" s="409" t="s">
        <v>273</v>
      </c>
      <c r="D350" s="410"/>
      <c r="E350" s="410"/>
      <c r="F350" s="410"/>
      <c r="G350" s="410"/>
      <c r="H350" s="411"/>
      <c r="I350" s="410"/>
      <c r="J350" s="411"/>
    </row>
    <row r="351" s="352" customFormat="1" ht="24" customHeight="1" spans="1:10">
      <c r="A351" s="412">
        <v>2041001</v>
      </c>
      <c r="B351" s="413">
        <f t="shared" si="72"/>
        <v>7</v>
      </c>
      <c r="C351" s="6" t="s">
        <v>58</v>
      </c>
      <c r="D351" s="414"/>
      <c r="E351" s="414"/>
      <c r="F351" s="414"/>
      <c r="G351" s="414"/>
      <c r="H351" s="415"/>
      <c r="I351" s="414"/>
      <c r="J351" s="415"/>
    </row>
    <row r="352" s="352" customFormat="1" ht="24" customHeight="1" spans="1:10">
      <c r="A352" s="412">
        <v>2041002</v>
      </c>
      <c r="B352" s="413">
        <f t="shared" si="72"/>
        <v>7</v>
      </c>
      <c r="C352" s="6" t="s">
        <v>59</v>
      </c>
      <c r="D352" s="414"/>
      <c r="E352" s="414"/>
      <c r="F352" s="414"/>
      <c r="G352" s="414"/>
      <c r="H352" s="415"/>
      <c r="I352" s="414"/>
      <c r="J352" s="415"/>
    </row>
    <row r="353" s="352" customFormat="1" ht="24" customHeight="1" spans="1:12">
      <c r="A353" s="412">
        <v>2041006</v>
      </c>
      <c r="B353" s="413">
        <f t="shared" si="72"/>
        <v>7</v>
      </c>
      <c r="C353" s="6" t="s">
        <v>274</v>
      </c>
      <c r="D353" s="414"/>
      <c r="E353" s="414"/>
      <c r="F353" s="414"/>
      <c r="G353" s="414"/>
      <c r="H353" s="415"/>
      <c r="I353" s="414"/>
      <c r="J353" s="415"/>
    </row>
    <row r="354" s="352" customFormat="1" ht="24" customHeight="1" spans="1:12">
      <c r="A354" s="412">
        <v>2041007</v>
      </c>
      <c r="B354" s="413">
        <f t="shared" si="72"/>
        <v>7</v>
      </c>
      <c r="C354" s="6" t="s">
        <v>275</v>
      </c>
      <c r="D354" s="414"/>
      <c r="E354" s="414"/>
      <c r="F354" s="414"/>
      <c r="G354" s="414"/>
      <c r="H354" s="415"/>
      <c r="I354" s="414"/>
      <c r="J354" s="415"/>
    </row>
    <row r="355" s="352" customFormat="1" ht="24" customHeight="1" spans="1:12">
      <c r="A355" s="412">
        <v>2041099</v>
      </c>
      <c r="B355" s="413">
        <f t="shared" si="72"/>
        <v>7</v>
      </c>
      <c r="C355" s="6" t="s">
        <v>276</v>
      </c>
      <c r="D355" s="414"/>
      <c r="E355" s="414"/>
      <c r="F355" s="414"/>
      <c r="G355" s="414"/>
      <c r="H355" s="415"/>
      <c r="I355" s="414"/>
      <c r="J355" s="415"/>
    </row>
    <row r="356" s="352" customFormat="1" ht="24" customHeight="1" spans="1:12">
      <c r="A356" s="407">
        <v>20499</v>
      </c>
      <c r="B356" s="408">
        <f t="shared" si="72"/>
        <v>5</v>
      </c>
      <c r="C356" s="409" t="s">
        <v>277</v>
      </c>
      <c r="D356" s="410">
        <v>563678.24</v>
      </c>
      <c r="E356" s="410">
        <v>210000</v>
      </c>
      <c r="F356" s="410">
        <f>VLOOKUP(A356,[2]Sheet2!$A$1:$B$65536,2,FALSE)</f>
        <v>570000</v>
      </c>
      <c r="G356" s="410">
        <f>VLOOKUP(A356,[2]Sheet1!$A$1:$B$65536,2,FALSE)</f>
        <v>362027.35</v>
      </c>
      <c r="H356" s="411">
        <f>G356/F356</f>
        <v>0.635135701754386</v>
      </c>
      <c r="I356" s="410">
        <f>G356-D356</f>
        <v>-201650.89</v>
      </c>
      <c r="J356" s="411">
        <f>I356/D356</f>
        <v>-0.357741129052631</v>
      </c>
    </row>
    <row r="357" s="352" customFormat="1" ht="24" customHeight="1" spans="1:12">
      <c r="A357" s="412">
        <v>2049902</v>
      </c>
      <c r="B357" s="413">
        <f t="shared" si="72"/>
        <v>7</v>
      </c>
      <c r="C357" s="6" t="s">
        <v>278</v>
      </c>
      <c r="D357" s="414">
        <v>40000</v>
      </c>
      <c r="E357" s="414"/>
      <c r="F357" s="414"/>
      <c r="G357" s="414"/>
      <c r="H357" s="415"/>
      <c r="I357" s="414">
        <f t="shared" ref="I356:I362" si="73">G357-D357</f>
        <v>-40000</v>
      </c>
      <c r="J357" s="415"/>
    </row>
    <row r="358" s="352" customFormat="1" ht="24" customHeight="1" spans="1:12">
      <c r="A358" s="412">
        <v>2049999</v>
      </c>
      <c r="B358" s="413">
        <f t="shared" si="72"/>
        <v>7</v>
      </c>
      <c r="C358" s="6" t="s">
        <v>279</v>
      </c>
      <c r="D358" s="414">
        <v>523678.24</v>
      </c>
      <c r="E358" s="414">
        <v>210000</v>
      </c>
      <c r="F358" s="414">
        <f>VLOOKUP(A358,[2]Sheet2!$A$1:$B$65536,2,FALSE)</f>
        <v>570000</v>
      </c>
      <c r="G358" s="414">
        <f>VLOOKUP(A358,[2]Sheet1!$A$1:$B$65536,2,FALSE)</f>
        <v>362027.35</v>
      </c>
      <c r="H358" s="415">
        <f t="shared" ref="H356:H362" si="74">G358/F358</f>
        <v>0.635135701754386</v>
      </c>
      <c r="I358" s="414">
        <f t="shared" si="73"/>
        <v>-161650.89</v>
      </c>
      <c r="J358" s="415">
        <f t="shared" ref="J356:J362" si="75">I358/D358</f>
        <v>-0.308683610760684</v>
      </c>
    </row>
    <row r="359" s="352" customFormat="1" ht="24" customHeight="1" spans="1:12">
      <c r="A359" s="401">
        <v>205</v>
      </c>
      <c r="B359" s="402">
        <f t="shared" si="72"/>
        <v>3</v>
      </c>
      <c r="C359" s="423" t="s">
        <v>280</v>
      </c>
      <c r="D359" s="405">
        <v>552680683.46</v>
      </c>
      <c r="E359" s="405">
        <v>565933705.21</v>
      </c>
      <c r="F359" s="466">
        <f>VLOOKUP(A359,[2]Sheet2!$A$1:$B$65536,2,FALSE)</f>
        <v>653984236.13</v>
      </c>
      <c r="G359" s="466">
        <f>VLOOKUP(A359,[2]Sheet1!$A$1:$B$65536,2,FALSE)</f>
        <v>625642105.77</v>
      </c>
      <c r="H359" s="406">
        <f t="shared" si="74"/>
        <v>0.956662364634786</v>
      </c>
      <c r="I359" s="405">
        <f t="shared" si="73"/>
        <v>72961422.3099999</v>
      </c>
      <c r="J359" s="406">
        <f t="shared" si="75"/>
        <v>0.132013700665695</v>
      </c>
      <c r="K359" s="465">
        <f>G359/10000</f>
        <v>62564.210577</v>
      </c>
      <c r="L359" s="465">
        <f>ROUND(K359,0)</f>
        <v>62564</v>
      </c>
    </row>
    <row r="360" s="352" customFormat="1" ht="24" customHeight="1" spans="1:12">
      <c r="A360" s="407">
        <v>20501</v>
      </c>
      <c r="B360" s="408">
        <f t="shared" si="72"/>
        <v>5</v>
      </c>
      <c r="C360" s="409" t="s">
        <v>281</v>
      </c>
      <c r="D360" s="410">
        <v>29648654.44</v>
      </c>
      <c r="E360" s="410">
        <v>5033912.88</v>
      </c>
      <c r="F360" s="410">
        <f>VLOOKUP(A360,[2]Sheet2!$A$1:$B$65536,2,FALSE)</f>
        <v>14574276.23</v>
      </c>
      <c r="G360" s="410">
        <f>VLOOKUP(A360,[2]Sheet1!$A$1:$B$65536,2,FALSE)</f>
        <v>13911233.54</v>
      </c>
      <c r="H360" s="411">
        <f t="shared" si="74"/>
        <v>0.954505961082638</v>
      </c>
      <c r="I360" s="410">
        <f t="shared" si="73"/>
        <v>-15737420.9</v>
      </c>
      <c r="J360" s="411">
        <f t="shared" si="75"/>
        <v>-0.530797137247757</v>
      </c>
    </row>
    <row r="361" s="352" customFormat="1" ht="24" customHeight="1" spans="1:12">
      <c r="A361" s="412">
        <v>2050101</v>
      </c>
      <c r="B361" s="413">
        <f t="shared" si="72"/>
        <v>7</v>
      </c>
      <c r="C361" s="6" t="s">
        <v>58</v>
      </c>
      <c r="D361" s="414">
        <v>2783292.59</v>
      </c>
      <c r="E361" s="414">
        <v>1023333.8</v>
      </c>
      <c r="F361" s="414">
        <f>VLOOKUP(A361,[2]Sheet2!$A$1:$B$65536,2,FALSE)</f>
        <v>1363503.9</v>
      </c>
      <c r="G361" s="414">
        <f>VLOOKUP(A361,[2]Sheet1!$A$1:$B$65536,2,FALSE)</f>
        <v>1412095.91</v>
      </c>
      <c r="H361" s="415">
        <f t="shared" si="74"/>
        <v>1.03563760250337</v>
      </c>
      <c r="I361" s="414">
        <f t="shared" si="73"/>
        <v>-1371196.68</v>
      </c>
      <c r="J361" s="415">
        <f t="shared" si="75"/>
        <v>-0.49265272538235</v>
      </c>
    </row>
    <row r="362" s="352" customFormat="1" ht="24" customHeight="1" spans="1:12">
      <c r="A362" s="412">
        <v>2050102</v>
      </c>
      <c r="B362" s="413">
        <f t="shared" si="72"/>
        <v>7</v>
      </c>
      <c r="C362" s="6" t="s">
        <v>59</v>
      </c>
      <c r="D362" s="414">
        <v>22262882.17</v>
      </c>
      <c r="E362" s="414"/>
      <c r="F362" s="414">
        <f>VLOOKUP(A362,[2]Sheet2!$A$1:$B$65536,2,FALSE)</f>
        <v>8597100.28</v>
      </c>
      <c r="G362" s="414">
        <f>VLOOKUP(A362,[2]Sheet1!$A$1:$B$65536,2,FALSE)</f>
        <v>8400787.18</v>
      </c>
      <c r="H362" s="415">
        <f t="shared" si="74"/>
        <v>0.977165195983965</v>
      </c>
      <c r="I362" s="414">
        <f t="shared" si="73"/>
        <v>-13862094.99</v>
      </c>
      <c r="J362" s="415">
        <f t="shared" si="75"/>
        <v>-0.622655004152142</v>
      </c>
    </row>
    <row r="363" s="352" customFormat="1" ht="24" customHeight="1" spans="1:12">
      <c r="A363" s="412">
        <v>2050103</v>
      </c>
      <c r="B363" s="413">
        <f t="shared" si="72"/>
        <v>7</v>
      </c>
      <c r="C363" s="6" t="s">
        <v>60</v>
      </c>
      <c r="D363" s="414"/>
      <c r="E363" s="414"/>
      <c r="F363" s="414"/>
      <c r="G363" s="414"/>
      <c r="H363" s="415"/>
      <c r="I363" s="414"/>
      <c r="J363" s="415"/>
    </row>
    <row r="364" s="352" customFormat="1" ht="24" customHeight="1" spans="1:12">
      <c r="A364" s="412">
        <v>2050199</v>
      </c>
      <c r="B364" s="413">
        <f t="shared" si="72"/>
        <v>7</v>
      </c>
      <c r="C364" s="6" t="s">
        <v>282</v>
      </c>
      <c r="D364" s="414">
        <v>4602479.68</v>
      </c>
      <c r="E364" s="414">
        <v>4010579.08</v>
      </c>
      <c r="F364" s="414">
        <f>VLOOKUP(A364,[2]Sheet2!$A$1:$B$65536,2,FALSE)</f>
        <v>4613672.05</v>
      </c>
      <c r="G364" s="414">
        <f>VLOOKUP(A364,[2]Sheet1!$A$1:$B$65536,2,FALSE)</f>
        <v>4098350.45</v>
      </c>
      <c r="H364" s="415">
        <f t="shared" ref="H364:H368" si="76">G364/F364</f>
        <v>0.888305541786396</v>
      </c>
      <c r="I364" s="414">
        <f>G364-D364</f>
        <v>-504129.23</v>
      </c>
      <c r="J364" s="415">
        <f>I364/D364</f>
        <v>-0.109534265233301</v>
      </c>
    </row>
    <row r="365" s="352" customFormat="1" ht="24" customHeight="1" spans="1:12">
      <c r="A365" s="407">
        <v>20502</v>
      </c>
      <c r="B365" s="408">
        <f t="shared" si="72"/>
        <v>5</v>
      </c>
      <c r="C365" s="409" t="s">
        <v>283</v>
      </c>
      <c r="D365" s="410">
        <v>513788897.23</v>
      </c>
      <c r="E365" s="410">
        <v>557245038.68</v>
      </c>
      <c r="F365" s="410">
        <f>VLOOKUP(A365,[2]Sheet2!$A$1:$B$65536,2,FALSE)</f>
        <v>635046302.89</v>
      </c>
      <c r="G365" s="410">
        <f>VLOOKUP(A365,[2]Sheet1!$A$1:$B$65536,2,FALSE)</f>
        <v>604420211.41</v>
      </c>
      <c r="H365" s="411">
        <f t="shared" si="76"/>
        <v>0.951773451257609</v>
      </c>
      <c r="I365" s="410">
        <f>G365-D365</f>
        <v>90631314.1799999</v>
      </c>
      <c r="J365" s="411">
        <f>I365/D365</f>
        <v>0.176397961630978</v>
      </c>
    </row>
    <row r="366" s="352" customFormat="1" ht="24" customHeight="1" spans="1:12">
      <c r="A366" s="412">
        <v>2050201</v>
      </c>
      <c r="B366" s="413">
        <f t="shared" si="72"/>
        <v>7</v>
      </c>
      <c r="C366" s="6" t="s">
        <v>284</v>
      </c>
      <c r="D366" s="414">
        <v>42523771.49</v>
      </c>
      <c r="E366" s="414">
        <v>33576367.01</v>
      </c>
      <c r="F366" s="414">
        <f>VLOOKUP(A366,[2]Sheet2!$A$1:$B$65536,2,FALSE)</f>
        <v>55277367.57</v>
      </c>
      <c r="G366" s="414">
        <f>VLOOKUP(A366,[2]Sheet1!$A$1:$B$65536,2,FALSE)</f>
        <v>47839544.95</v>
      </c>
      <c r="H366" s="415">
        <f t="shared" si="76"/>
        <v>0.865445426456295</v>
      </c>
      <c r="I366" s="414">
        <f>G366-D366</f>
        <v>5315773.46</v>
      </c>
      <c r="J366" s="415">
        <f t="shared" ref="J365:J368" si="77">I366/D366</f>
        <v>0.125007102468559</v>
      </c>
    </row>
    <row r="367" s="352" customFormat="1" ht="24" customHeight="1" spans="1:12">
      <c r="A367" s="412">
        <v>2050202</v>
      </c>
      <c r="B367" s="413">
        <f t="shared" si="72"/>
        <v>7</v>
      </c>
      <c r="C367" s="6" t="s">
        <v>285</v>
      </c>
      <c r="D367" s="414">
        <v>256351939.83</v>
      </c>
      <c r="E367" s="414">
        <v>282517150.94</v>
      </c>
      <c r="F367" s="414">
        <f>VLOOKUP(A367,[2]Sheet2!$A$1:$B$65536,2,FALSE)</f>
        <v>299260838.47</v>
      </c>
      <c r="G367" s="414">
        <f>VLOOKUP(A367,[2]Sheet1!$A$1:$B$65536,2,FALSE)</f>
        <v>332276810.46</v>
      </c>
      <c r="H367" s="415">
        <f t="shared" si="76"/>
        <v>1.11032506678387</v>
      </c>
      <c r="I367" s="414">
        <f t="shared" ref="I367:I372" si="78">G367-D367</f>
        <v>75924870.63</v>
      </c>
      <c r="J367" s="415">
        <f t="shared" si="77"/>
        <v>0.296174355771794</v>
      </c>
    </row>
    <row r="368" s="352" customFormat="1" ht="24" customHeight="1" spans="1:12">
      <c r="A368" s="412">
        <v>2050203</v>
      </c>
      <c r="B368" s="413">
        <f t="shared" si="72"/>
        <v>7</v>
      </c>
      <c r="C368" s="6" t="s">
        <v>286</v>
      </c>
      <c r="D368" s="414">
        <v>199493492</v>
      </c>
      <c r="E368" s="414">
        <v>224494696.14</v>
      </c>
      <c r="F368" s="414">
        <f>VLOOKUP(A368,[2]Sheet2!$A$1:$B$65536,2,FALSE)</f>
        <v>243494358.37</v>
      </c>
      <c r="G368" s="414">
        <f>VLOOKUP(A368,[2]Sheet1!$A$1:$B$65536,2,FALSE)</f>
        <v>213400932.16</v>
      </c>
      <c r="H368" s="415">
        <f t="shared" si="76"/>
        <v>0.87641017060333</v>
      </c>
      <c r="I368" s="414">
        <f t="shared" si="78"/>
        <v>13907440.16</v>
      </c>
      <c r="J368" s="415">
        <f t="shared" si="77"/>
        <v>0.0697137536697187</v>
      </c>
    </row>
    <row r="369" s="352" customFormat="1" ht="24" customHeight="1" spans="1:10">
      <c r="A369" s="412">
        <v>2050204</v>
      </c>
      <c r="B369" s="413">
        <f t="shared" si="72"/>
        <v>7</v>
      </c>
      <c r="C369" s="6" t="s">
        <v>287</v>
      </c>
      <c r="D369" s="414"/>
      <c r="E369" s="414"/>
      <c r="F369" s="414">
        <f>VLOOKUP(A369,[2]Sheet2!$A$1:$B$65536,2,FALSE)</f>
        <v>374850</v>
      </c>
      <c r="G369" s="414"/>
      <c r="H369" s="415"/>
      <c r="I369" s="414"/>
      <c r="J369" s="415"/>
    </row>
    <row r="370" s="352" customFormat="1" ht="24" customHeight="1" spans="1:10">
      <c r="A370" s="412">
        <v>2050205</v>
      </c>
      <c r="B370" s="413">
        <f t="shared" si="72"/>
        <v>7</v>
      </c>
      <c r="C370" s="6" t="s">
        <v>288</v>
      </c>
      <c r="D370" s="414"/>
      <c r="E370" s="414"/>
      <c r="F370" s="414"/>
      <c r="G370" s="414"/>
      <c r="H370" s="415"/>
      <c r="I370" s="414"/>
      <c r="J370" s="415"/>
    </row>
    <row r="371" s="352" customFormat="1" ht="24" customHeight="1" spans="1:10">
      <c r="A371" s="412">
        <v>2050299</v>
      </c>
      <c r="B371" s="413">
        <f t="shared" si="72"/>
        <v>7</v>
      </c>
      <c r="C371" s="6" t="s">
        <v>289</v>
      </c>
      <c r="D371" s="414">
        <v>15419693.91</v>
      </c>
      <c r="E371" s="414">
        <v>16656824.59</v>
      </c>
      <c r="F371" s="414">
        <f>VLOOKUP(A371,[2]Sheet2!$A$1:$B$65536,2,FALSE)</f>
        <v>36638888.48</v>
      </c>
      <c r="G371" s="414">
        <f>VLOOKUP(A371,[2]Sheet1!$A$1:$B$65536,2,FALSE)</f>
        <v>10902923.84</v>
      </c>
      <c r="H371" s="415">
        <f>G371/F371</f>
        <v>0.297577909492302</v>
      </c>
      <c r="I371" s="414">
        <f t="shared" si="78"/>
        <v>-4516770.07</v>
      </c>
      <c r="J371" s="415">
        <f>I371/D371</f>
        <v>-0.292922161513905</v>
      </c>
    </row>
    <row r="372" s="352" customFormat="1" ht="24" customHeight="1" spans="1:10">
      <c r="A372" s="407">
        <v>20503</v>
      </c>
      <c r="B372" s="408">
        <f t="shared" si="72"/>
        <v>5</v>
      </c>
      <c r="C372" s="409" t="s">
        <v>290</v>
      </c>
      <c r="D372" s="410"/>
      <c r="E372" s="410">
        <v>2285200</v>
      </c>
      <c r="F372" s="410"/>
      <c r="G372" s="410">
        <f>VLOOKUP(A372,[2]Sheet1!$A$1:$B$65536,2,FALSE)</f>
        <v>1473039.4</v>
      </c>
      <c r="H372" s="411"/>
      <c r="I372" s="410">
        <f t="shared" si="78"/>
        <v>1473039.4</v>
      </c>
      <c r="J372" s="411"/>
    </row>
    <row r="373" s="352" customFormat="1" ht="24" customHeight="1" spans="1:10">
      <c r="A373" s="412">
        <v>2050301</v>
      </c>
      <c r="B373" s="413">
        <f t="shared" si="72"/>
        <v>7</v>
      </c>
      <c r="C373" s="6" t="s">
        <v>291</v>
      </c>
      <c r="D373" s="414"/>
      <c r="E373" s="414"/>
      <c r="F373" s="414"/>
      <c r="G373" s="414"/>
      <c r="H373" s="415"/>
      <c r="I373" s="414"/>
      <c r="J373" s="415"/>
    </row>
    <row r="374" s="352" customFormat="1" ht="24" customHeight="1" spans="1:10">
      <c r="A374" s="412">
        <v>2050302</v>
      </c>
      <c r="B374" s="413">
        <f t="shared" si="72"/>
        <v>7</v>
      </c>
      <c r="C374" s="6" t="s">
        <v>292</v>
      </c>
      <c r="D374" s="414"/>
      <c r="E374" s="414">
        <v>2285200</v>
      </c>
      <c r="F374" s="414"/>
      <c r="G374" s="414"/>
      <c r="H374" s="415"/>
      <c r="I374" s="414"/>
      <c r="J374" s="415"/>
    </row>
    <row r="375" s="352" customFormat="1" ht="24" customHeight="1" spans="1:10">
      <c r="A375" s="412">
        <v>2050303</v>
      </c>
      <c r="B375" s="413">
        <f t="shared" si="72"/>
        <v>7</v>
      </c>
      <c r="C375" s="6" t="s">
        <v>293</v>
      </c>
      <c r="D375" s="414"/>
      <c r="E375" s="414"/>
      <c r="F375" s="414"/>
      <c r="G375" s="414"/>
      <c r="H375" s="415"/>
      <c r="I375" s="414"/>
      <c r="J375" s="415"/>
    </row>
    <row r="376" s="352" customFormat="1" ht="24" customHeight="1" spans="1:10">
      <c r="A376" s="412">
        <v>2050305</v>
      </c>
      <c r="B376" s="413">
        <f t="shared" si="72"/>
        <v>7</v>
      </c>
      <c r="C376" s="6" t="s">
        <v>294</v>
      </c>
      <c r="D376" s="414"/>
      <c r="E376" s="414"/>
      <c r="F376" s="414"/>
      <c r="G376" s="414">
        <f>VLOOKUP(A376,[2]Sheet1!$A$1:$B$65536,2,FALSE)</f>
        <v>1473039.4</v>
      </c>
      <c r="H376" s="415"/>
      <c r="I376" s="414"/>
      <c r="J376" s="415"/>
    </row>
    <row r="377" s="352" customFormat="1" ht="24" customHeight="1" spans="1:10">
      <c r="A377" s="412">
        <v>2050399</v>
      </c>
      <c r="B377" s="413">
        <f t="shared" si="72"/>
        <v>7</v>
      </c>
      <c r="C377" s="6" t="s">
        <v>295</v>
      </c>
      <c r="D377" s="414"/>
      <c r="E377" s="414"/>
      <c r="F377" s="414"/>
      <c r="G377" s="414"/>
      <c r="H377" s="415"/>
      <c r="I377" s="414"/>
      <c r="J377" s="415"/>
    </row>
    <row r="378" s="352" customFormat="1" ht="24" customHeight="1" spans="1:10">
      <c r="A378" s="407">
        <v>20504</v>
      </c>
      <c r="B378" s="408">
        <f t="shared" si="72"/>
        <v>5</v>
      </c>
      <c r="C378" s="409" t="s">
        <v>296</v>
      </c>
      <c r="D378" s="410"/>
      <c r="E378" s="410"/>
      <c r="F378" s="410"/>
      <c r="G378" s="410"/>
      <c r="H378" s="411"/>
      <c r="I378" s="410"/>
      <c r="J378" s="411"/>
    </row>
    <row r="379" s="352" customFormat="1" ht="24" customHeight="1" spans="1:10">
      <c r="A379" s="412">
        <v>2050401</v>
      </c>
      <c r="B379" s="413">
        <f t="shared" si="72"/>
        <v>7</v>
      </c>
      <c r="C379" s="6" t="s">
        <v>297</v>
      </c>
      <c r="D379" s="414"/>
      <c r="E379" s="414"/>
      <c r="F379" s="414"/>
      <c r="G379" s="414"/>
      <c r="H379" s="415"/>
      <c r="I379" s="414"/>
      <c r="J379" s="415"/>
    </row>
    <row r="380" s="352" customFormat="1" ht="24" customHeight="1" spans="1:10">
      <c r="A380" s="412">
        <v>2050402</v>
      </c>
      <c r="B380" s="413">
        <f t="shared" si="72"/>
        <v>7</v>
      </c>
      <c r="C380" s="6" t="s">
        <v>298</v>
      </c>
      <c r="D380" s="414"/>
      <c r="E380" s="414"/>
      <c r="F380" s="414"/>
      <c r="G380" s="414"/>
      <c r="H380" s="415"/>
      <c r="I380" s="414"/>
      <c r="J380" s="415"/>
    </row>
    <row r="381" s="352" customFormat="1" ht="24" customHeight="1" spans="1:10">
      <c r="A381" s="412">
        <v>2050403</v>
      </c>
      <c r="B381" s="413">
        <f t="shared" si="72"/>
        <v>7</v>
      </c>
      <c r="C381" s="6" t="s">
        <v>299</v>
      </c>
      <c r="D381" s="414"/>
      <c r="E381" s="414"/>
      <c r="F381" s="414"/>
      <c r="G381" s="414"/>
      <c r="H381" s="415"/>
      <c r="I381" s="414"/>
      <c r="J381" s="415"/>
    </row>
    <row r="382" s="352" customFormat="1" ht="24" customHeight="1" spans="1:10">
      <c r="A382" s="412">
        <v>2050404</v>
      </c>
      <c r="B382" s="413">
        <f t="shared" si="72"/>
        <v>7</v>
      </c>
      <c r="C382" s="6" t="s">
        <v>300</v>
      </c>
      <c r="D382" s="414"/>
      <c r="E382" s="414"/>
      <c r="F382" s="414"/>
      <c r="G382" s="414"/>
      <c r="H382" s="415"/>
      <c r="I382" s="414"/>
      <c r="J382" s="415"/>
    </row>
    <row r="383" s="352" customFormat="1" ht="24" customHeight="1" spans="1:10">
      <c r="A383" s="412">
        <v>2050499</v>
      </c>
      <c r="B383" s="413">
        <f t="shared" si="72"/>
        <v>7</v>
      </c>
      <c r="C383" s="6" t="s">
        <v>301</v>
      </c>
      <c r="D383" s="414"/>
      <c r="E383" s="414"/>
      <c r="F383" s="414"/>
      <c r="G383" s="414"/>
      <c r="H383" s="415"/>
      <c r="I383" s="414"/>
      <c r="J383" s="415"/>
    </row>
    <row r="384" s="352" customFormat="1" ht="24" customHeight="1" spans="1:10">
      <c r="A384" s="407">
        <v>20505</v>
      </c>
      <c r="B384" s="408">
        <f t="shared" si="72"/>
        <v>5</v>
      </c>
      <c r="C384" s="409" t="s">
        <v>302</v>
      </c>
      <c r="D384" s="410"/>
      <c r="E384" s="410"/>
      <c r="F384" s="410"/>
      <c r="G384" s="410"/>
      <c r="H384" s="411"/>
      <c r="I384" s="410"/>
      <c r="J384" s="411"/>
    </row>
    <row r="385" s="352" customFormat="1" ht="24" customHeight="1" spans="1:10">
      <c r="A385" s="412">
        <v>2050501</v>
      </c>
      <c r="B385" s="413">
        <f t="shared" si="72"/>
        <v>7</v>
      </c>
      <c r="C385" s="6" t="s">
        <v>303</v>
      </c>
      <c r="D385" s="414"/>
      <c r="E385" s="414"/>
      <c r="F385" s="414"/>
      <c r="G385" s="414"/>
      <c r="H385" s="415"/>
      <c r="I385" s="414"/>
      <c r="J385" s="415"/>
    </row>
    <row r="386" s="352" customFormat="1" ht="24" customHeight="1" spans="1:10">
      <c r="A386" s="412">
        <v>2050502</v>
      </c>
      <c r="B386" s="413">
        <f t="shared" si="72"/>
        <v>7</v>
      </c>
      <c r="C386" s="6" t="s">
        <v>304</v>
      </c>
      <c r="D386" s="414"/>
      <c r="E386" s="414"/>
      <c r="F386" s="414"/>
      <c r="G386" s="414"/>
      <c r="H386" s="415"/>
      <c r="I386" s="414"/>
      <c r="J386" s="415"/>
    </row>
    <row r="387" s="352" customFormat="1" ht="24" customHeight="1" spans="1:10">
      <c r="A387" s="412">
        <v>2050599</v>
      </c>
      <c r="B387" s="413">
        <f t="shared" si="72"/>
        <v>7</v>
      </c>
      <c r="C387" s="6" t="s">
        <v>305</v>
      </c>
      <c r="D387" s="414"/>
      <c r="E387" s="414"/>
      <c r="F387" s="414"/>
      <c r="G387" s="414"/>
      <c r="H387" s="415"/>
      <c r="I387" s="414"/>
      <c r="J387" s="415"/>
    </row>
    <row r="388" s="352" customFormat="1" ht="24" customHeight="1" spans="1:10">
      <c r="A388" s="407">
        <v>20506</v>
      </c>
      <c r="B388" s="408">
        <f t="shared" si="72"/>
        <v>5</v>
      </c>
      <c r="C388" s="409" t="s">
        <v>306</v>
      </c>
      <c r="D388" s="410"/>
      <c r="E388" s="410"/>
      <c r="F388" s="410"/>
      <c r="G388" s="410"/>
      <c r="H388" s="411"/>
      <c r="I388" s="410"/>
      <c r="J388" s="411"/>
    </row>
    <row r="389" s="352" customFormat="1" ht="24" customHeight="1" spans="1:10">
      <c r="A389" s="412">
        <v>2050601</v>
      </c>
      <c r="B389" s="413">
        <f t="shared" si="72"/>
        <v>7</v>
      </c>
      <c r="C389" s="6" t="s">
        <v>307</v>
      </c>
      <c r="D389" s="414"/>
      <c r="E389" s="414"/>
      <c r="F389" s="414"/>
      <c r="G389" s="414"/>
      <c r="H389" s="415"/>
      <c r="I389" s="414"/>
      <c r="J389" s="415"/>
    </row>
    <row r="390" s="352" customFormat="1" ht="24" customHeight="1" spans="1:10">
      <c r="A390" s="412">
        <v>2050602</v>
      </c>
      <c r="B390" s="413">
        <f t="shared" si="72"/>
        <v>7</v>
      </c>
      <c r="C390" s="6" t="s">
        <v>308</v>
      </c>
      <c r="D390" s="414"/>
      <c r="E390" s="414"/>
      <c r="F390" s="414"/>
      <c r="G390" s="414"/>
      <c r="H390" s="415"/>
      <c r="I390" s="414"/>
      <c r="J390" s="415"/>
    </row>
    <row r="391" s="352" customFormat="1" ht="24" customHeight="1" spans="1:10">
      <c r="A391" s="412">
        <v>2050699</v>
      </c>
      <c r="B391" s="413">
        <f t="shared" si="72"/>
        <v>7</v>
      </c>
      <c r="C391" s="6" t="s">
        <v>309</v>
      </c>
      <c r="D391" s="414"/>
      <c r="E391" s="414"/>
      <c r="F391" s="414"/>
      <c r="G391" s="414"/>
      <c r="H391" s="415"/>
      <c r="I391" s="414"/>
      <c r="J391" s="415"/>
    </row>
    <row r="392" s="352" customFormat="1" ht="24" customHeight="1" spans="1:10">
      <c r="A392" s="407">
        <v>20507</v>
      </c>
      <c r="B392" s="408">
        <f t="shared" si="72"/>
        <v>5</v>
      </c>
      <c r="C392" s="409" t="s">
        <v>310</v>
      </c>
      <c r="D392" s="410"/>
      <c r="E392" s="410">
        <v>39000</v>
      </c>
      <c r="F392" s="410">
        <f>VLOOKUP(A392,[2]Sheet2!$A$1:$B$65536,2,FALSE)</f>
        <v>18000</v>
      </c>
      <c r="G392" s="410">
        <f>VLOOKUP(A392,[2]Sheet1!$A$1:$B$65536,2,FALSE)</f>
        <v>17954</v>
      </c>
      <c r="H392" s="411">
        <f>G392/F392</f>
        <v>0.997444444444444</v>
      </c>
      <c r="I392" s="410">
        <f t="shared" ref="I392:I396" si="79">G392-D392</f>
        <v>17954</v>
      </c>
      <c r="J392" s="411"/>
    </row>
    <row r="393" s="352" customFormat="1" ht="24" customHeight="1" spans="1:10">
      <c r="A393" s="412">
        <v>2050701</v>
      </c>
      <c r="B393" s="413">
        <f t="shared" ref="B393:B456" si="80">LEN(A393)</f>
        <v>7</v>
      </c>
      <c r="C393" s="6" t="s">
        <v>311</v>
      </c>
      <c r="D393" s="414"/>
      <c r="E393" s="414"/>
      <c r="F393" s="414"/>
      <c r="G393" s="414"/>
      <c r="H393" s="415"/>
      <c r="I393" s="414"/>
      <c r="J393" s="415"/>
    </row>
    <row r="394" s="352" customFormat="1" ht="24" customHeight="1" spans="1:10">
      <c r="A394" s="412">
        <v>2050702</v>
      </c>
      <c r="B394" s="413">
        <f t="shared" si="80"/>
        <v>7</v>
      </c>
      <c r="C394" s="6" t="s">
        <v>312</v>
      </c>
      <c r="D394" s="414"/>
      <c r="E394" s="414"/>
      <c r="F394" s="414"/>
      <c r="G394" s="414"/>
      <c r="H394" s="415"/>
      <c r="I394" s="414"/>
      <c r="J394" s="415"/>
    </row>
    <row r="395" s="352" customFormat="1" ht="24" customHeight="1" spans="1:10">
      <c r="A395" s="412">
        <v>2050799</v>
      </c>
      <c r="B395" s="413">
        <f t="shared" si="80"/>
        <v>7</v>
      </c>
      <c r="C395" s="6" t="s">
        <v>313</v>
      </c>
      <c r="D395" s="414"/>
      <c r="E395" s="414">
        <v>39000</v>
      </c>
      <c r="F395" s="414">
        <f>VLOOKUP(A395,[2]Sheet2!$A$1:$B$65536,2,FALSE)</f>
        <v>18000</v>
      </c>
      <c r="G395" s="414">
        <f>VLOOKUP(A395,[2]Sheet1!$A$1:$B$65536,2,FALSE)</f>
        <v>17954</v>
      </c>
      <c r="H395" s="415"/>
      <c r="I395" s="414">
        <f t="shared" si="79"/>
        <v>17954</v>
      </c>
      <c r="J395" s="415"/>
    </row>
    <row r="396" s="352" customFormat="1" ht="24" customHeight="1" spans="1:10">
      <c r="A396" s="407">
        <v>20508</v>
      </c>
      <c r="B396" s="408">
        <f t="shared" si="80"/>
        <v>5</v>
      </c>
      <c r="C396" s="409" t="s">
        <v>314</v>
      </c>
      <c r="D396" s="410">
        <v>909709.2</v>
      </c>
      <c r="E396" s="410">
        <v>333153.65</v>
      </c>
      <c r="F396" s="410">
        <f>VLOOKUP(A396,[2]Sheet2!$A$1:$B$65536,2,FALSE)</f>
        <v>2331451.78</v>
      </c>
      <c r="G396" s="410">
        <f>VLOOKUP(A396,[2]Sheet1!$A$1:$B$65536,2,FALSE)</f>
        <v>3920304.58</v>
      </c>
      <c r="H396" s="411">
        <f>G396/F396</f>
        <v>1.68148645133034</v>
      </c>
      <c r="I396" s="410">
        <f t="shared" si="79"/>
        <v>3010595.38</v>
      </c>
      <c r="J396" s="411">
        <f>I396/D396</f>
        <v>3.30940412606578</v>
      </c>
    </row>
    <row r="397" s="352" customFormat="1" ht="24" customHeight="1" spans="1:10">
      <c r="A397" s="412">
        <v>2050801</v>
      </c>
      <c r="B397" s="413">
        <f t="shared" si="80"/>
        <v>7</v>
      </c>
      <c r="C397" s="6" t="s">
        <v>315</v>
      </c>
      <c r="D397" s="414"/>
      <c r="E397" s="414"/>
      <c r="F397" s="414">
        <f>VLOOKUP(A397,[2]Sheet2!$A$1:$B$65536,2,FALSE)</f>
        <v>50000</v>
      </c>
      <c r="G397" s="414"/>
      <c r="H397" s="415"/>
      <c r="I397" s="414"/>
      <c r="J397" s="415"/>
    </row>
    <row r="398" s="352" customFormat="1" ht="24" customHeight="1" spans="1:10">
      <c r="A398" s="412">
        <v>2050802</v>
      </c>
      <c r="B398" s="413">
        <f t="shared" si="80"/>
        <v>7</v>
      </c>
      <c r="C398" s="6" t="s">
        <v>316</v>
      </c>
      <c r="D398" s="414">
        <v>909709.2</v>
      </c>
      <c r="E398" s="414">
        <v>333153.65</v>
      </c>
      <c r="F398" s="414">
        <f>VLOOKUP(A398,[2]Sheet2!$A$1:$B$65536,2,FALSE)</f>
        <v>2281451.78</v>
      </c>
      <c r="G398" s="414">
        <f>VLOOKUP(A398,[2]Sheet1!$A$1:$B$65536,2,FALSE)</f>
        <v>3920304.58</v>
      </c>
      <c r="H398" s="415">
        <f>G398/F398</f>
        <v>1.71833768934621</v>
      </c>
      <c r="I398" s="414">
        <f>G398-D398</f>
        <v>3010595.38</v>
      </c>
      <c r="J398" s="415">
        <f t="shared" ref="J396:J398" si="81">I398/D398</f>
        <v>3.30940412606578</v>
      </c>
    </row>
    <row r="399" s="352" customFormat="1" ht="24" customHeight="1" spans="1:10">
      <c r="A399" s="412">
        <v>2050803</v>
      </c>
      <c r="B399" s="413">
        <f t="shared" si="80"/>
        <v>7</v>
      </c>
      <c r="C399" s="6" t="s">
        <v>317</v>
      </c>
      <c r="D399" s="414"/>
      <c r="E399" s="414"/>
      <c r="F399" s="414"/>
      <c r="G399" s="414"/>
      <c r="H399" s="415"/>
      <c r="I399" s="414"/>
      <c r="J399" s="415"/>
    </row>
    <row r="400" s="352" customFormat="1" ht="24" customHeight="1" spans="1:10">
      <c r="A400" s="412">
        <v>2050804</v>
      </c>
      <c r="B400" s="413">
        <f t="shared" si="80"/>
        <v>7</v>
      </c>
      <c r="C400" s="6" t="s">
        <v>318</v>
      </c>
      <c r="D400" s="414"/>
      <c r="E400" s="414"/>
      <c r="F400" s="414"/>
      <c r="G400" s="414"/>
      <c r="H400" s="415"/>
      <c r="I400" s="414"/>
      <c r="J400" s="415"/>
    </row>
    <row r="401" s="352" customFormat="1" ht="24" customHeight="1" spans="1:12">
      <c r="A401" s="412">
        <v>2050899</v>
      </c>
      <c r="B401" s="413">
        <f t="shared" si="80"/>
        <v>7</v>
      </c>
      <c r="C401" s="6" t="s">
        <v>319</v>
      </c>
      <c r="D401" s="414"/>
      <c r="E401" s="414"/>
      <c r="F401" s="414"/>
      <c r="G401" s="414"/>
      <c r="H401" s="415"/>
      <c r="I401" s="414"/>
      <c r="J401" s="415"/>
    </row>
    <row r="402" s="352" customFormat="1" ht="24" customHeight="1" spans="1:12">
      <c r="A402" s="407">
        <v>20509</v>
      </c>
      <c r="B402" s="408">
        <f t="shared" si="80"/>
        <v>5</v>
      </c>
      <c r="C402" s="409" t="s">
        <v>320</v>
      </c>
      <c r="D402" s="410">
        <v>8125673.06</v>
      </c>
      <c r="E402" s="410">
        <v>770000</v>
      </c>
      <c r="F402" s="410">
        <f>VLOOKUP(A402,[2]Sheet2!$A$1:$B$65536,2,FALSE)</f>
        <v>1850767.96</v>
      </c>
      <c r="G402" s="410">
        <f>VLOOKUP(A402,[2]Sheet1!$A$1:$B$65536,2,FALSE)</f>
        <v>1843606.69</v>
      </c>
      <c r="H402" s="411">
        <f>G402/F402</f>
        <v>0.99613064946294</v>
      </c>
      <c r="I402" s="410">
        <f>G402-D402</f>
        <v>-6282066.37</v>
      </c>
      <c r="J402" s="411">
        <f>I402/D402</f>
        <v>-0.773113356101482</v>
      </c>
    </row>
    <row r="403" s="352" customFormat="1" ht="24" customHeight="1" spans="1:12">
      <c r="A403" s="412">
        <v>2050901</v>
      </c>
      <c r="B403" s="413">
        <f t="shared" si="80"/>
        <v>7</v>
      </c>
      <c r="C403" s="6" t="s">
        <v>321</v>
      </c>
      <c r="D403" s="414"/>
      <c r="E403" s="414"/>
      <c r="F403" s="414"/>
      <c r="G403" s="414"/>
      <c r="H403" s="415"/>
      <c r="I403" s="414"/>
      <c r="J403" s="415"/>
    </row>
    <row r="404" s="352" customFormat="1" ht="24" customHeight="1" spans="1:12">
      <c r="A404" s="412">
        <v>2050902</v>
      </c>
      <c r="B404" s="413">
        <f t="shared" si="80"/>
        <v>7</v>
      </c>
      <c r="C404" s="6" t="s">
        <v>322</v>
      </c>
      <c r="D404" s="414"/>
      <c r="E404" s="414">
        <v>30000</v>
      </c>
      <c r="F404" s="414"/>
      <c r="G404" s="414"/>
      <c r="H404" s="415"/>
      <c r="I404" s="414"/>
      <c r="J404" s="415"/>
    </row>
    <row r="405" s="352" customFormat="1" ht="24" customHeight="1" spans="1:12">
      <c r="A405" s="412">
        <v>2050903</v>
      </c>
      <c r="B405" s="413">
        <f t="shared" si="80"/>
        <v>7</v>
      </c>
      <c r="C405" s="6" t="s">
        <v>323</v>
      </c>
      <c r="D405" s="414"/>
      <c r="E405" s="414"/>
      <c r="F405" s="414"/>
      <c r="G405" s="414"/>
      <c r="H405" s="415"/>
      <c r="I405" s="414"/>
      <c r="J405" s="415"/>
    </row>
    <row r="406" s="352" customFormat="1" ht="24" customHeight="1" spans="1:12">
      <c r="A406" s="412">
        <v>2050904</v>
      </c>
      <c r="B406" s="413">
        <f t="shared" si="80"/>
        <v>7</v>
      </c>
      <c r="C406" s="6" t="s">
        <v>324</v>
      </c>
      <c r="D406" s="414"/>
      <c r="E406" s="414"/>
      <c r="F406" s="414"/>
      <c r="G406" s="414"/>
      <c r="H406" s="415"/>
      <c r="I406" s="414"/>
      <c r="J406" s="415"/>
    </row>
    <row r="407" s="352" customFormat="1" ht="24" customHeight="1" spans="1:12">
      <c r="A407" s="412">
        <v>2050905</v>
      </c>
      <c r="B407" s="413">
        <f t="shared" si="80"/>
        <v>7</v>
      </c>
      <c r="C407" s="6" t="s">
        <v>325</v>
      </c>
      <c r="D407" s="414"/>
      <c r="E407" s="414"/>
      <c r="F407" s="414"/>
      <c r="G407" s="414"/>
      <c r="H407" s="415"/>
      <c r="I407" s="414"/>
      <c r="J407" s="415"/>
    </row>
    <row r="408" s="352" customFormat="1" ht="24" customHeight="1" spans="1:12">
      <c r="A408" s="412">
        <v>2050999</v>
      </c>
      <c r="B408" s="413">
        <f t="shared" si="80"/>
        <v>7</v>
      </c>
      <c r="C408" s="6" t="s">
        <v>326</v>
      </c>
      <c r="D408" s="414">
        <v>8125673.06</v>
      </c>
      <c r="E408" s="414">
        <v>740000</v>
      </c>
      <c r="F408" s="414">
        <f>VLOOKUP(A408,[2]Sheet2!$A$1:$B$65536,2,FALSE)</f>
        <v>1850767.96</v>
      </c>
      <c r="G408" s="414">
        <f>VLOOKUP(A408,[2]Sheet1!$A$1:$B$65536,2,FALSE)</f>
        <v>1843606.69</v>
      </c>
      <c r="H408" s="415">
        <f t="shared" ref="H408:H414" si="82">G408/F408</f>
        <v>0.99613064946294</v>
      </c>
      <c r="I408" s="414">
        <f t="shared" ref="I408:I414" si="83">G408-D408</f>
        <v>-6282066.37</v>
      </c>
      <c r="J408" s="415">
        <f t="shared" ref="J408:J414" si="84">I408/D408</f>
        <v>-0.773113356101482</v>
      </c>
    </row>
    <row r="409" s="352" customFormat="1" ht="24" customHeight="1" spans="1:12">
      <c r="A409" s="407">
        <v>20599</v>
      </c>
      <c r="B409" s="408">
        <f t="shared" si="80"/>
        <v>5</v>
      </c>
      <c r="C409" s="409" t="s">
        <v>327</v>
      </c>
      <c r="D409" s="410">
        <v>207749.53</v>
      </c>
      <c r="E409" s="410">
        <v>227400</v>
      </c>
      <c r="F409" s="410">
        <f>VLOOKUP(A409,[2]Sheet2!$A$1:$B$65536,2,FALSE)</f>
        <v>163437.27</v>
      </c>
      <c r="G409" s="410">
        <f>VLOOKUP(A409,[2]Sheet1!$A$1:$B$65536,2,FALSE)</f>
        <v>55756.15</v>
      </c>
      <c r="H409" s="411">
        <f t="shared" si="82"/>
        <v>0.341147095763408</v>
      </c>
      <c r="I409" s="410">
        <f t="shared" si="83"/>
        <v>-151993.38</v>
      </c>
      <c r="J409" s="411">
        <f t="shared" si="84"/>
        <v>-0.731618406068115</v>
      </c>
    </row>
    <row r="410" s="352" customFormat="1" ht="24" customHeight="1" spans="1:12">
      <c r="A410" s="412">
        <v>2059999</v>
      </c>
      <c r="B410" s="413">
        <f t="shared" si="80"/>
        <v>7</v>
      </c>
      <c r="C410" s="6" t="s">
        <v>328</v>
      </c>
      <c r="D410" s="414">
        <v>207749.53</v>
      </c>
      <c r="E410" s="414">
        <v>227400</v>
      </c>
      <c r="F410" s="414">
        <f>VLOOKUP(A410,[2]Sheet2!$A$1:$B$65536,2,FALSE)</f>
        <v>163437.27</v>
      </c>
      <c r="G410" s="414">
        <f>VLOOKUP(A410,[2]Sheet1!$A$1:$B$65536,2,FALSE)</f>
        <v>55756.15</v>
      </c>
      <c r="H410" s="415">
        <f t="shared" si="82"/>
        <v>0.341147095763408</v>
      </c>
      <c r="I410" s="414">
        <f t="shared" si="83"/>
        <v>-151993.38</v>
      </c>
      <c r="J410" s="415">
        <f t="shared" si="84"/>
        <v>-0.731618406068115</v>
      </c>
    </row>
    <row r="411" s="352" customFormat="1" ht="24" customHeight="1" spans="1:12">
      <c r="A411" s="401">
        <v>206</v>
      </c>
      <c r="B411" s="402">
        <f t="shared" si="80"/>
        <v>3</v>
      </c>
      <c r="C411" s="423" t="s">
        <v>329</v>
      </c>
      <c r="D411" s="405">
        <v>861655.4</v>
      </c>
      <c r="E411" s="405">
        <v>22161157.57</v>
      </c>
      <c r="F411" s="466">
        <f>VLOOKUP(A411,[2]Sheet2!$A$1:$B$65536,2,FALSE)</f>
        <v>4991930.48</v>
      </c>
      <c r="G411" s="466">
        <f>VLOOKUP(A411,[2]Sheet1!$A$1:$B$65536,2,FALSE)</f>
        <v>1366064.22</v>
      </c>
      <c r="H411" s="406">
        <f t="shared" si="82"/>
        <v>0.273654496085851</v>
      </c>
      <c r="I411" s="405">
        <f t="shared" si="83"/>
        <v>504408.82</v>
      </c>
      <c r="J411" s="406">
        <f t="shared" si="84"/>
        <v>0.58539506628752</v>
      </c>
      <c r="K411" s="465">
        <f>G411/10000</f>
        <v>136.606422</v>
      </c>
      <c r="L411" s="465">
        <f>ROUND(K411,0)</f>
        <v>137</v>
      </c>
    </row>
    <row r="412" s="352" customFormat="1" ht="24" customHeight="1" spans="1:12">
      <c r="A412" s="407">
        <v>20601</v>
      </c>
      <c r="B412" s="408">
        <f t="shared" si="80"/>
        <v>5</v>
      </c>
      <c r="C412" s="409" t="s">
        <v>330</v>
      </c>
      <c r="D412" s="410">
        <v>831339.4</v>
      </c>
      <c r="E412" s="410">
        <v>22011157.57</v>
      </c>
      <c r="F412" s="410">
        <f>VLOOKUP(A412,[2]Sheet2!$A$1:$B$65536,2,FALSE)</f>
        <v>4741372.48</v>
      </c>
      <c r="G412" s="410">
        <f>VLOOKUP(A412,[2]Sheet1!$A$1:$B$65536,2,FALSE)</f>
        <v>1216064.22</v>
      </c>
      <c r="H412" s="411">
        <f t="shared" si="82"/>
        <v>0.256479368606788</v>
      </c>
      <c r="I412" s="410">
        <f t="shared" si="83"/>
        <v>384724.82</v>
      </c>
      <c r="J412" s="411">
        <f t="shared" si="84"/>
        <v>0.462777079974797</v>
      </c>
    </row>
    <row r="413" s="352" customFormat="1" ht="24" customHeight="1" spans="1:12">
      <c r="A413" s="412">
        <v>2060101</v>
      </c>
      <c r="B413" s="413">
        <f t="shared" si="80"/>
        <v>7</v>
      </c>
      <c r="C413" s="6" t="s">
        <v>58</v>
      </c>
      <c r="D413" s="414">
        <v>798674.36</v>
      </c>
      <c r="E413" s="414">
        <v>492687.29</v>
      </c>
      <c r="F413" s="414">
        <f>VLOOKUP(A413,[2]Sheet2!$A$1:$B$65536,2,FALSE)</f>
        <v>1118439.98</v>
      </c>
      <c r="G413" s="414">
        <f>VLOOKUP(A413,[2]Sheet1!$A$1:$B$65536,2,FALSE)</f>
        <v>1186294.87</v>
      </c>
      <c r="H413" s="415">
        <f t="shared" si="82"/>
        <v>1.06066922786505</v>
      </c>
      <c r="I413" s="414">
        <f t="shared" si="83"/>
        <v>387620.51</v>
      </c>
      <c r="J413" s="415">
        <f t="shared" si="84"/>
        <v>0.485329853333466</v>
      </c>
    </row>
    <row r="414" s="352" customFormat="1" ht="24" customHeight="1" spans="1:12">
      <c r="A414" s="412">
        <v>2060102</v>
      </c>
      <c r="B414" s="413">
        <f t="shared" si="80"/>
        <v>7</v>
      </c>
      <c r="C414" s="6" t="s">
        <v>59</v>
      </c>
      <c r="D414" s="414">
        <v>32665.04</v>
      </c>
      <c r="E414" s="414">
        <v>21518470.28</v>
      </c>
      <c r="F414" s="414">
        <f>VLOOKUP(A414,[2]Sheet2!$A$1:$B$65536,2,FALSE)</f>
        <v>3622932.5</v>
      </c>
      <c r="G414" s="414">
        <f>VLOOKUP(A414,[2]Sheet1!$A$1:$B$65536,2,FALSE)</f>
        <v>29211.35</v>
      </c>
      <c r="H414" s="415">
        <f t="shared" si="82"/>
        <v>0.00806290208277411</v>
      </c>
      <c r="I414" s="414">
        <f t="shared" si="83"/>
        <v>-3453.69</v>
      </c>
      <c r="J414" s="415">
        <f t="shared" si="84"/>
        <v>-0.105730469027437</v>
      </c>
    </row>
    <row r="415" s="352" customFormat="1" ht="24" customHeight="1" spans="1:12">
      <c r="A415" s="412">
        <v>2060103</v>
      </c>
      <c r="B415" s="413">
        <f t="shared" si="80"/>
        <v>7</v>
      </c>
      <c r="C415" s="6" t="s">
        <v>60</v>
      </c>
      <c r="D415" s="414"/>
      <c r="E415" s="414"/>
      <c r="F415" s="414"/>
      <c r="G415" s="414"/>
      <c r="H415" s="415"/>
      <c r="I415" s="414"/>
      <c r="J415" s="415"/>
    </row>
    <row r="416" s="352" customFormat="1" ht="24" customHeight="1" spans="1:12">
      <c r="A416" s="412">
        <v>2060199</v>
      </c>
      <c r="B416" s="413">
        <f t="shared" si="80"/>
        <v>7</v>
      </c>
      <c r="C416" s="6" t="s">
        <v>331</v>
      </c>
      <c r="D416" s="414"/>
      <c r="E416" s="414"/>
      <c r="F416" s="414"/>
      <c r="G416" s="414">
        <f>VLOOKUP(A416,[2]Sheet1!$A$1:$B$65536,2,FALSE)</f>
        <v>558</v>
      </c>
      <c r="H416" s="415"/>
      <c r="I416" s="414">
        <f>G416-D416</f>
        <v>558</v>
      </c>
      <c r="J416" s="415"/>
    </row>
    <row r="417" s="352" customFormat="1" ht="24" customHeight="1" spans="1:10">
      <c r="A417" s="407">
        <v>20602</v>
      </c>
      <c r="B417" s="408">
        <f t="shared" si="80"/>
        <v>5</v>
      </c>
      <c r="C417" s="409" t="s">
        <v>332</v>
      </c>
      <c r="D417" s="410"/>
      <c r="E417" s="410"/>
      <c r="F417" s="410"/>
      <c r="G417" s="410"/>
      <c r="H417" s="411"/>
      <c r="I417" s="410"/>
      <c r="J417" s="411"/>
    </row>
    <row r="418" s="352" customFormat="1" ht="24" customHeight="1" spans="1:10">
      <c r="A418" s="412">
        <v>2060201</v>
      </c>
      <c r="B418" s="413">
        <f t="shared" si="80"/>
        <v>7</v>
      </c>
      <c r="C418" s="6" t="s">
        <v>333</v>
      </c>
      <c r="D418" s="414"/>
      <c r="E418" s="414"/>
      <c r="F418" s="414"/>
      <c r="G418" s="414"/>
      <c r="H418" s="415"/>
      <c r="I418" s="414"/>
      <c r="J418" s="415"/>
    </row>
    <row r="419" s="352" customFormat="1" ht="24" customHeight="1" spans="1:10">
      <c r="A419" s="412">
        <v>2060203</v>
      </c>
      <c r="B419" s="413">
        <f t="shared" si="80"/>
        <v>7</v>
      </c>
      <c r="C419" s="6" t="s">
        <v>334</v>
      </c>
      <c r="D419" s="414"/>
      <c r="E419" s="414"/>
      <c r="F419" s="414"/>
      <c r="G419" s="414"/>
      <c r="H419" s="415"/>
      <c r="I419" s="414"/>
      <c r="J419" s="415"/>
    </row>
    <row r="420" s="352" customFormat="1" ht="24" customHeight="1" spans="1:10">
      <c r="A420" s="412">
        <v>2060204</v>
      </c>
      <c r="B420" s="413">
        <f t="shared" si="80"/>
        <v>7</v>
      </c>
      <c r="C420" s="6" t="s">
        <v>335</v>
      </c>
      <c r="D420" s="414"/>
      <c r="E420" s="414"/>
      <c r="F420" s="414"/>
      <c r="G420" s="414"/>
      <c r="H420" s="415"/>
      <c r="I420" s="414"/>
      <c r="J420" s="415"/>
    </row>
    <row r="421" s="352" customFormat="1" ht="24" customHeight="1" spans="1:10">
      <c r="A421" s="412">
        <v>2060205</v>
      </c>
      <c r="B421" s="413">
        <f t="shared" si="80"/>
        <v>7</v>
      </c>
      <c r="C421" s="6" t="s">
        <v>336</v>
      </c>
      <c r="D421" s="414"/>
      <c r="E421" s="414"/>
      <c r="F421" s="414"/>
      <c r="G421" s="414"/>
      <c r="H421" s="415"/>
      <c r="I421" s="414"/>
      <c r="J421" s="415"/>
    </row>
    <row r="422" s="352" customFormat="1" ht="24" customHeight="1" spans="1:10">
      <c r="A422" s="412">
        <v>2060206</v>
      </c>
      <c r="B422" s="413">
        <f t="shared" si="80"/>
        <v>7</v>
      </c>
      <c r="C422" s="6" t="s">
        <v>337</v>
      </c>
      <c r="D422" s="414"/>
      <c r="E422" s="414"/>
      <c r="F422" s="414"/>
      <c r="G422" s="414"/>
      <c r="H422" s="415"/>
      <c r="I422" s="414"/>
      <c r="J422" s="415"/>
    </row>
    <row r="423" s="352" customFormat="1" ht="24" customHeight="1" spans="1:10">
      <c r="A423" s="412">
        <v>2060207</v>
      </c>
      <c r="B423" s="413">
        <f t="shared" si="80"/>
        <v>7</v>
      </c>
      <c r="C423" s="6" t="s">
        <v>338</v>
      </c>
      <c r="D423" s="414"/>
      <c r="E423" s="414"/>
      <c r="F423" s="414"/>
      <c r="G423" s="414"/>
      <c r="H423" s="415"/>
      <c r="I423" s="414"/>
      <c r="J423" s="415"/>
    </row>
    <row r="424" s="352" customFormat="1" ht="24" customHeight="1" spans="1:10">
      <c r="A424" s="412">
        <v>2060208</v>
      </c>
      <c r="B424" s="413">
        <f t="shared" si="80"/>
        <v>7</v>
      </c>
      <c r="C424" s="6" t="s">
        <v>339</v>
      </c>
      <c r="D424" s="414"/>
      <c r="E424" s="414"/>
      <c r="F424" s="414"/>
      <c r="G424" s="414"/>
      <c r="H424" s="415"/>
      <c r="I424" s="414"/>
      <c r="J424" s="415"/>
    </row>
    <row r="425" s="352" customFormat="1" ht="24" customHeight="1" spans="1:10">
      <c r="A425" s="412">
        <v>2060299</v>
      </c>
      <c r="B425" s="413">
        <f t="shared" si="80"/>
        <v>7</v>
      </c>
      <c r="C425" s="6" t="s">
        <v>340</v>
      </c>
      <c r="D425" s="414"/>
      <c r="E425" s="414"/>
      <c r="F425" s="414"/>
      <c r="G425" s="414"/>
      <c r="H425" s="415"/>
      <c r="I425" s="414"/>
      <c r="J425" s="415"/>
    </row>
    <row r="426" s="352" customFormat="1" ht="24" customHeight="1" spans="1:10">
      <c r="A426" s="407">
        <v>20603</v>
      </c>
      <c r="B426" s="408">
        <f t="shared" si="80"/>
        <v>5</v>
      </c>
      <c r="C426" s="409" t="s">
        <v>341</v>
      </c>
      <c r="D426" s="410"/>
      <c r="E426" s="410"/>
      <c r="F426" s="410"/>
      <c r="G426" s="410"/>
      <c r="H426" s="411"/>
      <c r="I426" s="410"/>
      <c r="J426" s="411"/>
    </row>
    <row r="427" s="352" customFormat="1" ht="24" customHeight="1" spans="1:10">
      <c r="A427" s="412">
        <v>2060301</v>
      </c>
      <c r="B427" s="413">
        <f t="shared" si="80"/>
        <v>7</v>
      </c>
      <c r="C427" s="6" t="s">
        <v>333</v>
      </c>
      <c r="D427" s="414"/>
      <c r="E427" s="414"/>
      <c r="F427" s="414"/>
      <c r="G427" s="414"/>
      <c r="H427" s="415"/>
      <c r="I427" s="414"/>
      <c r="J427" s="415"/>
    </row>
    <row r="428" s="352" customFormat="1" ht="24" customHeight="1" spans="1:10">
      <c r="A428" s="412">
        <v>2060302</v>
      </c>
      <c r="B428" s="413">
        <f t="shared" si="80"/>
        <v>7</v>
      </c>
      <c r="C428" s="6" t="s">
        <v>342</v>
      </c>
      <c r="D428" s="414"/>
      <c r="E428" s="414"/>
      <c r="F428" s="414"/>
      <c r="G428" s="414"/>
      <c r="H428" s="415"/>
      <c r="I428" s="414"/>
      <c r="J428" s="415"/>
    </row>
    <row r="429" s="352" customFormat="1" ht="24" customHeight="1" spans="1:10">
      <c r="A429" s="412">
        <v>2060303</v>
      </c>
      <c r="B429" s="413">
        <f t="shared" si="80"/>
        <v>7</v>
      </c>
      <c r="C429" s="6" t="s">
        <v>343</v>
      </c>
      <c r="D429" s="414"/>
      <c r="E429" s="414"/>
      <c r="F429" s="414"/>
      <c r="G429" s="414"/>
      <c r="H429" s="415"/>
      <c r="I429" s="414"/>
      <c r="J429" s="415"/>
    </row>
    <row r="430" s="352" customFormat="1" ht="24" customHeight="1" spans="1:10">
      <c r="A430" s="412">
        <v>2060304</v>
      </c>
      <c r="B430" s="413">
        <f t="shared" si="80"/>
        <v>7</v>
      </c>
      <c r="C430" s="6" t="s">
        <v>344</v>
      </c>
      <c r="D430" s="414"/>
      <c r="E430" s="414"/>
      <c r="F430" s="414"/>
      <c r="G430" s="414"/>
      <c r="H430" s="415"/>
      <c r="I430" s="414"/>
      <c r="J430" s="415"/>
    </row>
    <row r="431" s="352" customFormat="1" ht="24" customHeight="1" spans="1:10">
      <c r="A431" s="412">
        <v>2060399</v>
      </c>
      <c r="B431" s="413">
        <f t="shared" si="80"/>
        <v>7</v>
      </c>
      <c r="C431" s="6" t="s">
        <v>345</v>
      </c>
      <c r="D431" s="414"/>
      <c r="E431" s="414"/>
      <c r="F431" s="414"/>
      <c r="G431" s="414"/>
      <c r="H431" s="415"/>
      <c r="I431" s="414"/>
      <c r="J431" s="415"/>
    </row>
    <row r="432" s="352" customFormat="1" ht="24" customHeight="1" spans="1:10">
      <c r="A432" s="407">
        <v>20604</v>
      </c>
      <c r="B432" s="408">
        <f t="shared" si="80"/>
        <v>5</v>
      </c>
      <c r="C432" s="409" t="s">
        <v>346</v>
      </c>
      <c r="D432" s="410"/>
      <c r="E432" s="410"/>
      <c r="F432" s="410"/>
      <c r="G432" s="410"/>
      <c r="H432" s="411"/>
      <c r="I432" s="410"/>
      <c r="J432" s="411"/>
    </row>
    <row r="433" s="352" customFormat="1" ht="24" customHeight="1" spans="1:10">
      <c r="A433" s="412">
        <v>2060401</v>
      </c>
      <c r="B433" s="413">
        <f t="shared" si="80"/>
        <v>7</v>
      </c>
      <c r="C433" s="6" t="s">
        <v>333</v>
      </c>
      <c r="D433" s="414"/>
      <c r="E433" s="414"/>
      <c r="F433" s="414"/>
      <c r="G433" s="414"/>
      <c r="H433" s="415"/>
      <c r="I433" s="414"/>
      <c r="J433" s="415"/>
    </row>
    <row r="434" s="352" customFormat="1" ht="24" customHeight="1" spans="1:10">
      <c r="A434" s="412">
        <v>2060404</v>
      </c>
      <c r="B434" s="413">
        <f t="shared" si="80"/>
        <v>7</v>
      </c>
      <c r="C434" s="6" t="s">
        <v>347</v>
      </c>
      <c r="D434" s="414"/>
      <c r="E434" s="414"/>
      <c r="F434" s="414"/>
      <c r="G434" s="414"/>
      <c r="H434" s="415"/>
      <c r="I434" s="414"/>
      <c r="J434" s="415"/>
    </row>
    <row r="435" s="352" customFormat="1" ht="24" customHeight="1" spans="1:10">
      <c r="A435" s="412">
        <v>2060405</v>
      </c>
      <c r="B435" s="413">
        <f t="shared" si="80"/>
        <v>7</v>
      </c>
      <c r="C435" s="6" t="s">
        <v>348</v>
      </c>
      <c r="D435" s="414"/>
      <c r="E435" s="414"/>
      <c r="F435" s="414"/>
      <c r="G435" s="414"/>
      <c r="H435" s="415"/>
      <c r="I435" s="414"/>
      <c r="J435" s="415"/>
    </row>
    <row r="436" s="352" customFormat="1" ht="24" customHeight="1" spans="1:10">
      <c r="A436" s="412">
        <v>2060499</v>
      </c>
      <c r="B436" s="413">
        <f t="shared" si="80"/>
        <v>7</v>
      </c>
      <c r="C436" s="6" t="s">
        <v>349</v>
      </c>
      <c r="D436" s="414"/>
      <c r="E436" s="414"/>
      <c r="F436" s="414"/>
      <c r="G436" s="414"/>
      <c r="H436" s="415"/>
      <c r="I436" s="414"/>
      <c r="J436" s="415"/>
    </row>
    <row r="437" s="352" customFormat="1" ht="24" customHeight="1" spans="1:10">
      <c r="A437" s="407">
        <v>20605</v>
      </c>
      <c r="B437" s="408">
        <f t="shared" si="80"/>
        <v>5</v>
      </c>
      <c r="C437" s="409" t="s">
        <v>350</v>
      </c>
      <c r="D437" s="410">
        <v>25316</v>
      </c>
      <c r="E437" s="410">
        <v>150000</v>
      </c>
      <c r="F437" s="410">
        <f>VLOOKUP(A437,[2]Sheet2!$A$1:$B$65536,2,FALSE)</f>
        <v>250558</v>
      </c>
      <c r="G437" s="410">
        <f>VLOOKUP(A437,[2]Sheet1!$A$1:$B$65536,2,FALSE)</f>
        <v>150000</v>
      </c>
      <c r="H437" s="411">
        <f>G437/F437</f>
        <v>0.598663782437599</v>
      </c>
      <c r="I437" s="410">
        <f>G437-D437</f>
        <v>124684</v>
      </c>
      <c r="J437" s="411">
        <f>I437/D437</f>
        <v>4.92510665191973</v>
      </c>
    </row>
    <row r="438" s="352" customFormat="1" ht="24" customHeight="1" spans="1:10">
      <c r="A438" s="412">
        <v>2060501</v>
      </c>
      <c r="B438" s="413">
        <f t="shared" si="80"/>
        <v>7</v>
      </c>
      <c r="C438" s="6" t="s">
        <v>333</v>
      </c>
      <c r="D438" s="414"/>
      <c r="E438" s="414"/>
      <c r="F438" s="414"/>
      <c r="G438" s="414"/>
      <c r="H438" s="415"/>
      <c r="I438" s="414"/>
      <c r="J438" s="415"/>
    </row>
    <row r="439" s="352" customFormat="1" ht="24" customHeight="1" spans="1:10">
      <c r="A439" s="412">
        <v>2060502</v>
      </c>
      <c r="B439" s="413">
        <f t="shared" si="80"/>
        <v>7</v>
      </c>
      <c r="C439" s="6" t="s">
        <v>351</v>
      </c>
      <c r="D439" s="414"/>
      <c r="E439" s="414">
        <v>150000</v>
      </c>
      <c r="F439" s="414">
        <f>VLOOKUP(A439,[2]Sheet2!$A$1:$B$65536,2,FALSE)</f>
        <v>250000</v>
      </c>
      <c r="G439" s="414">
        <f>VLOOKUP(A439,[2]Sheet1!$A$1:$B$65536,2,FALSE)</f>
        <v>150000</v>
      </c>
      <c r="H439" s="415"/>
      <c r="I439" s="414"/>
      <c r="J439" s="415"/>
    </row>
    <row r="440" s="352" customFormat="1" ht="24" customHeight="1" spans="1:10">
      <c r="A440" s="412">
        <v>2060503</v>
      </c>
      <c r="B440" s="413">
        <f t="shared" si="80"/>
        <v>7</v>
      </c>
      <c r="C440" s="6" t="s">
        <v>352</v>
      </c>
      <c r="D440" s="414"/>
      <c r="E440" s="414"/>
      <c r="F440" s="414"/>
      <c r="G440" s="414"/>
      <c r="H440" s="415"/>
      <c r="I440" s="414"/>
      <c r="J440" s="415"/>
    </row>
    <row r="441" s="352" customFormat="1" ht="24" customHeight="1" spans="1:10">
      <c r="A441" s="412">
        <v>2060599</v>
      </c>
      <c r="B441" s="413">
        <f t="shared" si="80"/>
        <v>7</v>
      </c>
      <c r="C441" s="6" t="s">
        <v>353</v>
      </c>
      <c r="D441" s="414">
        <v>25316</v>
      </c>
      <c r="E441" s="414"/>
      <c r="F441" s="414">
        <f>VLOOKUP(A441,[2]Sheet2!$A$1:$B$65536,2,FALSE)</f>
        <v>558</v>
      </c>
      <c r="G441" s="414">
        <v>0</v>
      </c>
      <c r="H441" s="415">
        <f>G441/F441</f>
        <v>0</v>
      </c>
      <c r="I441" s="414">
        <f>G441-D441</f>
        <v>-25316</v>
      </c>
      <c r="J441" s="415"/>
    </row>
    <row r="442" s="352" customFormat="1" ht="24" customHeight="1" spans="1:10">
      <c r="A442" s="407">
        <v>20606</v>
      </c>
      <c r="B442" s="408">
        <f t="shared" si="80"/>
        <v>5</v>
      </c>
      <c r="C442" s="409" t="s">
        <v>354</v>
      </c>
      <c r="D442" s="410"/>
      <c r="E442" s="410"/>
      <c r="F442" s="410"/>
      <c r="G442" s="410"/>
      <c r="H442" s="411"/>
      <c r="I442" s="410"/>
      <c r="J442" s="411"/>
    </row>
    <row r="443" s="352" customFormat="1" ht="24" customHeight="1" spans="1:10">
      <c r="A443" s="412">
        <v>2060601</v>
      </c>
      <c r="B443" s="413">
        <f t="shared" si="80"/>
        <v>7</v>
      </c>
      <c r="C443" s="6" t="s">
        <v>355</v>
      </c>
      <c r="D443" s="414"/>
      <c r="E443" s="414"/>
      <c r="F443" s="414"/>
      <c r="G443" s="414"/>
      <c r="H443" s="415"/>
      <c r="I443" s="414"/>
      <c r="J443" s="415"/>
    </row>
    <row r="444" s="352" customFormat="1" ht="24" customHeight="1" spans="1:10">
      <c r="A444" s="412">
        <v>2060602</v>
      </c>
      <c r="B444" s="413">
        <f t="shared" si="80"/>
        <v>7</v>
      </c>
      <c r="C444" s="6" t="s">
        <v>356</v>
      </c>
      <c r="D444" s="414"/>
      <c r="E444" s="414"/>
      <c r="F444" s="414"/>
      <c r="G444" s="414"/>
      <c r="H444" s="415"/>
      <c r="I444" s="414"/>
      <c r="J444" s="415"/>
    </row>
    <row r="445" s="352" customFormat="1" ht="24" customHeight="1" spans="1:10">
      <c r="A445" s="412">
        <v>2060603</v>
      </c>
      <c r="B445" s="413">
        <f t="shared" si="80"/>
        <v>7</v>
      </c>
      <c r="C445" s="6" t="s">
        <v>357</v>
      </c>
      <c r="D445" s="414"/>
      <c r="E445" s="414"/>
      <c r="F445" s="414"/>
      <c r="G445" s="414"/>
      <c r="H445" s="415"/>
      <c r="I445" s="414"/>
      <c r="J445" s="415"/>
    </row>
    <row r="446" s="352" customFormat="1" ht="24" customHeight="1" spans="1:10">
      <c r="A446" s="412">
        <v>2060699</v>
      </c>
      <c r="B446" s="413">
        <f t="shared" si="80"/>
        <v>7</v>
      </c>
      <c r="C446" s="6" t="s">
        <v>358</v>
      </c>
      <c r="D446" s="414"/>
      <c r="E446" s="414"/>
      <c r="F446" s="414"/>
      <c r="G446" s="414"/>
      <c r="H446" s="415"/>
      <c r="I446" s="414"/>
      <c r="J446" s="415"/>
    </row>
    <row r="447" s="352" customFormat="1" ht="24" customHeight="1" spans="1:10">
      <c r="A447" s="407">
        <v>20607</v>
      </c>
      <c r="B447" s="408">
        <f t="shared" si="80"/>
        <v>5</v>
      </c>
      <c r="C447" s="409" t="s">
        <v>359</v>
      </c>
      <c r="D447" s="410">
        <v>5000</v>
      </c>
      <c r="E447" s="410"/>
      <c r="F447" s="410"/>
      <c r="G447" s="410"/>
      <c r="H447" s="411"/>
      <c r="I447" s="410">
        <f>G447-D447</f>
        <v>-5000</v>
      </c>
      <c r="J447" s="411">
        <f>I447/D447</f>
        <v>-1</v>
      </c>
    </row>
    <row r="448" s="352" customFormat="1" ht="24" customHeight="1" spans="1:10">
      <c r="A448" s="412">
        <v>2060701</v>
      </c>
      <c r="B448" s="413">
        <f t="shared" si="80"/>
        <v>7</v>
      </c>
      <c r="C448" s="6" t="s">
        <v>333</v>
      </c>
      <c r="D448" s="414"/>
      <c r="E448" s="414"/>
      <c r="F448" s="414"/>
      <c r="G448" s="414"/>
      <c r="H448" s="415"/>
      <c r="I448" s="414"/>
      <c r="J448" s="415"/>
    </row>
    <row r="449" s="352" customFormat="1" ht="24" customHeight="1" spans="1:10">
      <c r="A449" s="412">
        <v>2060702</v>
      </c>
      <c r="B449" s="413">
        <f t="shared" si="80"/>
        <v>7</v>
      </c>
      <c r="C449" s="6" t="s">
        <v>360</v>
      </c>
      <c r="D449" s="414">
        <v>5000</v>
      </c>
      <c r="E449" s="414"/>
      <c r="F449" s="414"/>
      <c r="G449" s="414"/>
      <c r="H449" s="415"/>
      <c r="I449" s="414">
        <f>G449-D449</f>
        <v>-5000</v>
      </c>
      <c r="J449" s="415">
        <f>I449/D449</f>
        <v>-1</v>
      </c>
    </row>
    <row r="450" s="352" customFormat="1" ht="24" customHeight="1" spans="1:10">
      <c r="A450" s="412">
        <v>2060703</v>
      </c>
      <c r="B450" s="413">
        <f t="shared" si="80"/>
        <v>7</v>
      </c>
      <c r="C450" s="6" t="s">
        <v>361</v>
      </c>
      <c r="D450" s="414"/>
      <c r="E450" s="414"/>
      <c r="F450" s="414"/>
      <c r="G450" s="414"/>
      <c r="H450" s="415"/>
      <c r="I450" s="414"/>
      <c r="J450" s="415"/>
    </row>
    <row r="451" s="352" customFormat="1" ht="24" customHeight="1" spans="1:10">
      <c r="A451" s="412">
        <v>2060704</v>
      </c>
      <c r="B451" s="413">
        <f t="shared" si="80"/>
        <v>7</v>
      </c>
      <c r="C451" s="6" t="s">
        <v>362</v>
      </c>
      <c r="D451" s="414"/>
      <c r="E451" s="414"/>
      <c r="F451" s="414"/>
      <c r="G451" s="414"/>
      <c r="H451" s="415"/>
      <c r="I451" s="414"/>
      <c r="J451" s="415"/>
    </row>
    <row r="452" s="352" customFormat="1" ht="24" customHeight="1" spans="1:10">
      <c r="A452" s="412">
        <v>2060705</v>
      </c>
      <c r="B452" s="413">
        <f t="shared" si="80"/>
        <v>7</v>
      </c>
      <c r="C452" s="6" t="s">
        <v>363</v>
      </c>
      <c r="D452" s="414"/>
      <c r="E452" s="414"/>
      <c r="F452" s="414"/>
      <c r="G452" s="414"/>
      <c r="H452" s="415"/>
      <c r="I452" s="414"/>
      <c r="J452" s="415"/>
    </row>
    <row r="453" s="352" customFormat="1" ht="24" customHeight="1" spans="1:10">
      <c r="A453" s="412">
        <v>2060799</v>
      </c>
      <c r="B453" s="413">
        <f t="shared" si="80"/>
        <v>7</v>
      </c>
      <c r="C453" s="6" t="s">
        <v>364</v>
      </c>
      <c r="D453" s="414"/>
      <c r="E453" s="414"/>
      <c r="F453" s="414"/>
      <c r="G453" s="414"/>
      <c r="H453" s="415"/>
      <c r="I453" s="414"/>
      <c r="J453" s="415"/>
    </row>
    <row r="454" s="352" customFormat="1" ht="24" customHeight="1" spans="1:10">
      <c r="A454" s="407">
        <v>20608</v>
      </c>
      <c r="B454" s="408">
        <f t="shared" si="80"/>
        <v>5</v>
      </c>
      <c r="C454" s="409" t="s">
        <v>365</v>
      </c>
      <c r="D454" s="410"/>
      <c r="E454" s="410"/>
      <c r="F454" s="410"/>
      <c r="G454" s="410"/>
      <c r="H454" s="411"/>
      <c r="I454" s="410"/>
      <c r="J454" s="411"/>
    </row>
    <row r="455" s="352" customFormat="1" ht="24" customHeight="1" spans="1:10">
      <c r="A455" s="412">
        <v>2060801</v>
      </c>
      <c r="B455" s="413">
        <f t="shared" si="80"/>
        <v>7</v>
      </c>
      <c r="C455" s="6" t="s">
        <v>366</v>
      </c>
      <c r="D455" s="414"/>
      <c r="E455" s="414"/>
      <c r="F455" s="414"/>
      <c r="G455" s="414"/>
      <c r="H455" s="415"/>
      <c r="I455" s="414"/>
      <c r="J455" s="415"/>
    </row>
    <row r="456" s="352" customFormat="1" ht="24" customHeight="1" spans="1:10">
      <c r="A456" s="412">
        <v>2060802</v>
      </c>
      <c r="B456" s="413">
        <f t="shared" si="80"/>
        <v>7</v>
      </c>
      <c r="C456" s="6" t="s">
        <v>367</v>
      </c>
      <c r="D456" s="414"/>
      <c r="E456" s="414"/>
      <c r="F456" s="414"/>
      <c r="G456" s="414"/>
      <c r="H456" s="415"/>
      <c r="I456" s="414"/>
      <c r="J456" s="415"/>
    </row>
    <row r="457" s="352" customFormat="1" ht="24" customHeight="1" spans="1:10">
      <c r="A457" s="412">
        <v>2060899</v>
      </c>
      <c r="B457" s="413">
        <f t="shared" ref="B457:B520" si="85">LEN(A457)</f>
        <v>7</v>
      </c>
      <c r="C457" s="6" t="s">
        <v>368</v>
      </c>
      <c r="D457" s="414"/>
      <c r="E457" s="414"/>
      <c r="F457" s="414"/>
      <c r="G457" s="414"/>
      <c r="H457" s="415"/>
      <c r="I457" s="414"/>
      <c r="J457" s="415"/>
    </row>
    <row r="458" s="352" customFormat="1" ht="24" customHeight="1" spans="1:10">
      <c r="A458" s="407">
        <v>20609</v>
      </c>
      <c r="B458" s="408">
        <f t="shared" si="85"/>
        <v>5</v>
      </c>
      <c r="C458" s="409" t="s">
        <v>369</v>
      </c>
      <c r="D458" s="410"/>
      <c r="E458" s="410"/>
      <c r="F458" s="410"/>
      <c r="G458" s="410"/>
      <c r="H458" s="411"/>
      <c r="I458" s="410"/>
      <c r="J458" s="411"/>
    </row>
    <row r="459" s="352" customFormat="1" ht="24" customHeight="1" spans="1:10">
      <c r="A459" s="412">
        <v>2060901</v>
      </c>
      <c r="B459" s="413">
        <f t="shared" si="85"/>
        <v>7</v>
      </c>
      <c r="C459" s="6" t="s">
        <v>370</v>
      </c>
      <c r="D459" s="414"/>
      <c r="E459" s="414"/>
      <c r="F459" s="414"/>
      <c r="G459" s="414"/>
      <c r="H459" s="415"/>
      <c r="I459" s="414"/>
      <c r="J459" s="415"/>
    </row>
    <row r="460" s="352" customFormat="1" ht="24" customHeight="1" spans="1:10">
      <c r="A460" s="412">
        <v>2060902</v>
      </c>
      <c r="B460" s="413">
        <f t="shared" si="85"/>
        <v>7</v>
      </c>
      <c r="C460" s="6" t="s">
        <v>371</v>
      </c>
      <c r="D460" s="414"/>
      <c r="E460" s="414"/>
      <c r="F460" s="414"/>
      <c r="G460" s="414"/>
      <c r="H460" s="415"/>
      <c r="I460" s="414"/>
      <c r="J460" s="415"/>
    </row>
    <row r="461" s="352" customFormat="1" ht="24" customHeight="1" spans="1:10">
      <c r="A461" s="412">
        <v>2060999</v>
      </c>
      <c r="B461" s="413">
        <f t="shared" si="85"/>
        <v>7</v>
      </c>
      <c r="C461" s="6" t="s">
        <v>372</v>
      </c>
      <c r="D461" s="414"/>
      <c r="E461" s="414"/>
      <c r="F461" s="414"/>
      <c r="G461" s="414"/>
      <c r="H461" s="415"/>
      <c r="I461" s="414"/>
      <c r="J461" s="415"/>
    </row>
    <row r="462" s="352" customFormat="1" ht="24" customHeight="1" spans="1:10">
      <c r="A462" s="407">
        <v>20699</v>
      </c>
      <c r="B462" s="408">
        <f t="shared" si="85"/>
        <v>5</v>
      </c>
      <c r="C462" s="409" t="s">
        <v>373</v>
      </c>
      <c r="D462" s="410"/>
      <c r="E462" s="410"/>
      <c r="F462" s="410"/>
      <c r="G462" s="410"/>
      <c r="H462" s="411"/>
      <c r="I462" s="410"/>
      <c r="J462" s="411"/>
    </row>
    <row r="463" s="352" customFormat="1" ht="24" customHeight="1" spans="1:10">
      <c r="A463" s="412">
        <v>2069901</v>
      </c>
      <c r="B463" s="413">
        <f t="shared" si="85"/>
        <v>7</v>
      </c>
      <c r="C463" s="6" t="s">
        <v>374</v>
      </c>
      <c r="D463" s="414"/>
      <c r="E463" s="414"/>
      <c r="F463" s="414"/>
      <c r="G463" s="414"/>
      <c r="H463" s="415"/>
      <c r="I463" s="414"/>
      <c r="J463" s="415"/>
    </row>
    <row r="464" s="352" customFormat="1" ht="24" customHeight="1" spans="1:10">
      <c r="A464" s="412">
        <v>2069902</v>
      </c>
      <c r="B464" s="413">
        <f t="shared" si="85"/>
        <v>7</v>
      </c>
      <c r="C464" s="6" t="s">
        <v>375</v>
      </c>
      <c r="D464" s="414"/>
      <c r="E464" s="414"/>
      <c r="F464" s="414"/>
      <c r="G464" s="414"/>
      <c r="H464" s="415"/>
      <c r="I464" s="414"/>
      <c r="J464" s="415"/>
    </row>
    <row r="465" s="352" customFormat="1" ht="24" customHeight="1" spans="1:12">
      <c r="A465" s="412">
        <v>2069903</v>
      </c>
      <c r="B465" s="413">
        <f t="shared" si="85"/>
        <v>7</v>
      </c>
      <c r="C465" s="6" t="s">
        <v>376</v>
      </c>
      <c r="D465" s="414"/>
      <c r="E465" s="414"/>
      <c r="F465" s="414"/>
      <c r="G465" s="414"/>
      <c r="H465" s="415"/>
      <c r="I465" s="414"/>
      <c r="J465" s="415"/>
    </row>
    <row r="466" s="352" customFormat="1" ht="24" customHeight="1" spans="1:12">
      <c r="A466" s="412">
        <v>2069999</v>
      </c>
      <c r="B466" s="413">
        <f t="shared" si="85"/>
        <v>7</v>
      </c>
      <c r="C466" s="6" t="s">
        <v>377</v>
      </c>
      <c r="D466" s="414"/>
      <c r="E466" s="414"/>
      <c r="F466" s="414"/>
      <c r="G466" s="414"/>
      <c r="H466" s="415"/>
      <c r="I466" s="414"/>
      <c r="J466" s="415"/>
    </row>
    <row r="467" s="352" customFormat="1" ht="24" customHeight="1" spans="1:12">
      <c r="A467" s="401">
        <v>207</v>
      </c>
      <c r="B467" s="402">
        <f t="shared" si="85"/>
        <v>3</v>
      </c>
      <c r="C467" s="423" t="s">
        <v>378</v>
      </c>
      <c r="D467" s="405">
        <v>5167643.82</v>
      </c>
      <c r="E467" s="405">
        <v>3622681.93</v>
      </c>
      <c r="F467" s="466">
        <f>VLOOKUP(A467,[2]Sheet2!$A$1:$B$65536,2,FALSE)</f>
        <v>9730572.3</v>
      </c>
      <c r="G467" s="466">
        <f>VLOOKUP(A467,[2]Sheet1!$A$1:$B$65536,2,FALSE)</f>
        <v>5434098.83</v>
      </c>
      <c r="H467" s="406">
        <f t="shared" ref="H467:H470" si="86">G467/F467</f>
        <v>0.558456241057887</v>
      </c>
      <c r="I467" s="405">
        <f>G467-D467</f>
        <v>266455.01</v>
      </c>
      <c r="J467" s="406">
        <f t="shared" ref="J467:J470" si="87">I467/D467</f>
        <v>0.0515621856461461</v>
      </c>
      <c r="K467" s="465">
        <f>G467/10000</f>
        <v>543.409883</v>
      </c>
      <c r="L467" s="465">
        <v>544</v>
      </c>
    </row>
    <row r="468" s="352" customFormat="1" ht="24" customHeight="1" spans="1:12">
      <c r="A468" s="407">
        <v>20701</v>
      </c>
      <c r="B468" s="408">
        <f t="shared" si="85"/>
        <v>5</v>
      </c>
      <c r="C468" s="409" t="s">
        <v>379</v>
      </c>
      <c r="D468" s="410">
        <v>4205839.5</v>
      </c>
      <c r="E468" s="410">
        <v>2813401.93</v>
      </c>
      <c r="F468" s="410">
        <f>VLOOKUP(A468,[2]Sheet2!$A$1:$B$65536,2,FALSE)</f>
        <v>6994774.3</v>
      </c>
      <c r="G468" s="410">
        <f>VLOOKUP(A468,[2]Sheet1!$A$1:$B$65536,2,FALSE)</f>
        <v>4399396.83</v>
      </c>
      <c r="H468" s="411">
        <f t="shared" si="86"/>
        <v>0.628954794152543</v>
      </c>
      <c r="I468" s="410">
        <f>G468-D468</f>
        <v>193557.33</v>
      </c>
      <c r="J468" s="411">
        <f t="shared" si="87"/>
        <v>0.0460210928163093</v>
      </c>
    </row>
    <row r="469" s="352" customFormat="1" ht="24" customHeight="1" spans="1:12">
      <c r="A469" s="412">
        <v>2070101</v>
      </c>
      <c r="B469" s="413">
        <f t="shared" si="85"/>
        <v>7</v>
      </c>
      <c r="C469" s="6" t="s">
        <v>58</v>
      </c>
      <c r="D469" s="414">
        <v>1005696.31</v>
      </c>
      <c r="E469" s="414">
        <v>745764.57</v>
      </c>
      <c r="F469" s="414">
        <f>VLOOKUP(A469,[2]Sheet2!$A$1:$B$65536,2,FALSE)</f>
        <v>1262653.4</v>
      </c>
      <c r="G469" s="414">
        <f>VLOOKUP(A469,[2]Sheet1!$A$1:$B$65536,2,FALSE)</f>
        <v>1365957.61</v>
      </c>
      <c r="H469" s="415">
        <f t="shared" si="86"/>
        <v>1.08181517588279</v>
      </c>
      <c r="I469" s="414">
        <f>G469-D469</f>
        <v>360261.3</v>
      </c>
      <c r="J469" s="415">
        <f t="shared" si="87"/>
        <v>0.358220763482765</v>
      </c>
    </row>
    <row r="470" s="352" customFormat="1" ht="24" customHeight="1" spans="1:12">
      <c r="A470" s="412">
        <v>2070102</v>
      </c>
      <c r="B470" s="413">
        <f t="shared" si="85"/>
        <v>7</v>
      </c>
      <c r="C470" s="6" t="s">
        <v>59</v>
      </c>
      <c r="D470" s="414">
        <v>18360</v>
      </c>
      <c r="E470" s="414">
        <v>50000</v>
      </c>
      <c r="F470" s="414">
        <f>VLOOKUP(A470,[2]Sheet2!$A$1:$B$65536,2,FALSE)</f>
        <v>53101.5</v>
      </c>
      <c r="G470" s="414">
        <f>VLOOKUP(A470,[2]Sheet1!$A$1:$B$65536,2,FALSE)</f>
        <v>140</v>
      </c>
      <c r="H470" s="415">
        <f t="shared" si="86"/>
        <v>0.00263646036364321</v>
      </c>
      <c r="I470" s="414">
        <f>G470-D470</f>
        <v>-18220</v>
      </c>
      <c r="J470" s="415">
        <f t="shared" si="87"/>
        <v>-0.992374727668845</v>
      </c>
    </row>
    <row r="471" s="352" customFormat="1" ht="24" customHeight="1" spans="1:12">
      <c r="A471" s="412">
        <v>2070103</v>
      </c>
      <c r="B471" s="413">
        <f t="shared" si="85"/>
        <v>7</v>
      </c>
      <c r="C471" s="6" t="s">
        <v>60</v>
      </c>
      <c r="D471" s="414"/>
      <c r="E471" s="414"/>
      <c r="F471" s="414"/>
      <c r="G471" s="414"/>
      <c r="H471" s="415"/>
      <c r="I471" s="414"/>
      <c r="J471" s="415"/>
    </row>
    <row r="472" s="352" customFormat="1" ht="24" customHeight="1" spans="1:12">
      <c r="A472" s="412">
        <v>2070104</v>
      </c>
      <c r="B472" s="413">
        <f t="shared" si="85"/>
        <v>7</v>
      </c>
      <c r="C472" s="6" t="s">
        <v>380</v>
      </c>
      <c r="D472" s="414">
        <v>791967.76</v>
      </c>
      <c r="E472" s="414">
        <v>476793.06</v>
      </c>
      <c r="F472" s="414">
        <f>VLOOKUP(A472,[2]Sheet2!$A$1:$B$65536,2,FALSE)</f>
        <v>738329.73</v>
      </c>
      <c r="G472" s="414">
        <f>VLOOKUP(A472,[2]Sheet1!$A$1:$B$65536,2,FALSE)</f>
        <v>829971.56</v>
      </c>
      <c r="H472" s="415">
        <f>G472/F472</f>
        <v>1.12412046579785</v>
      </c>
      <c r="I472" s="414">
        <f>G472-D472</f>
        <v>38003.8</v>
      </c>
      <c r="J472" s="415">
        <f>I472/D472</f>
        <v>0.0479865493514535</v>
      </c>
    </row>
    <row r="473" s="352" customFormat="1" ht="24" customHeight="1" spans="1:12">
      <c r="A473" s="412">
        <v>2070105</v>
      </c>
      <c r="B473" s="413">
        <f t="shared" si="85"/>
        <v>7</v>
      </c>
      <c r="C473" s="6" t="s">
        <v>381</v>
      </c>
      <c r="D473" s="414"/>
      <c r="E473" s="414"/>
      <c r="F473" s="414"/>
      <c r="G473" s="414"/>
      <c r="H473" s="415"/>
      <c r="I473" s="414"/>
      <c r="J473" s="415"/>
    </row>
    <row r="474" s="352" customFormat="1" ht="24" customHeight="1" spans="1:12">
      <c r="A474" s="412">
        <v>2070106</v>
      </c>
      <c r="B474" s="413">
        <f t="shared" si="85"/>
        <v>7</v>
      </c>
      <c r="C474" s="6" t="s">
        <v>382</v>
      </c>
      <c r="D474" s="414"/>
      <c r="E474" s="414"/>
      <c r="F474" s="414"/>
      <c r="G474" s="414"/>
      <c r="H474" s="415"/>
      <c r="I474" s="414"/>
      <c r="J474" s="415"/>
    </row>
    <row r="475" s="352" customFormat="1" ht="24" customHeight="1" spans="1:12">
      <c r="A475" s="412">
        <v>2070107</v>
      </c>
      <c r="B475" s="413">
        <f t="shared" si="85"/>
        <v>7</v>
      </c>
      <c r="C475" s="6" t="s">
        <v>383</v>
      </c>
      <c r="D475" s="414"/>
      <c r="E475" s="414"/>
      <c r="F475" s="414"/>
      <c r="G475" s="414"/>
      <c r="H475" s="415"/>
      <c r="I475" s="414"/>
      <c r="J475" s="415"/>
    </row>
    <row r="476" s="352" customFormat="1" ht="24" customHeight="1" spans="1:12">
      <c r="A476" s="412">
        <v>2070108</v>
      </c>
      <c r="B476" s="413">
        <f t="shared" si="85"/>
        <v>7</v>
      </c>
      <c r="C476" s="6" t="s">
        <v>384</v>
      </c>
      <c r="D476" s="414"/>
      <c r="E476" s="414"/>
      <c r="F476" s="414"/>
      <c r="G476" s="414"/>
      <c r="H476" s="415"/>
      <c r="I476" s="414"/>
      <c r="J476" s="415"/>
    </row>
    <row r="477" s="352" customFormat="1" ht="24" customHeight="1" spans="1:12">
      <c r="A477" s="412">
        <v>2070109</v>
      </c>
      <c r="B477" s="413">
        <f t="shared" si="85"/>
        <v>7</v>
      </c>
      <c r="C477" s="6" t="s">
        <v>385</v>
      </c>
      <c r="D477" s="414">
        <v>1884168.16</v>
      </c>
      <c r="E477" s="414">
        <v>1240844.3</v>
      </c>
      <c r="F477" s="414">
        <f>VLOOKUP(A477,[2]Sheet2!$A$1:$B$65536,2,FALSE)</f>
        <v>1937124.3</v>
      </c>
      <c r="G477" s="414">
        <f>VLOOKUP(A477,[2]Sheet1!$A$1:$B$65536,2,FALSE)</f>
        <v>1286212.76</v>
      </c>
      <c r="H477" s="415">
        <f>G477/F477</f>
        <v>0.663980499341214</v>
      </c>
      <c r="I477" s="414">
        <f>G477-D477</f>
        <v>-597955.4</v>
      </c>
      <c r="J477" s="415">
        <f>I477/D477</f>
        <v>-0.317357767047714</v>
      </c>
    </row>
    <row r="478" s="352" customFormat="1" ht="24" customHeight="1" spans="1:12">
      <c r="A478" s="412">
        <v>2070110</v>
      </c>
      <c r="B478" s="413">
        <f t="shared" si="85"/>
        <v>7</v>
      </c>
      <c r="C478" s="6" t="s">
        <v>386</v>
      </c>
      <c r="D478" s="414"/>
      <c r="E478" s="414"/>
      <c r="F478" s="414"/>
      <c r="G478" s="414"/>
      <c r="H478" s="415"/>
      <c r="I478" s="414"/>
      <c r="J478" s="415"/>
    </row>
    <row r="479" s="352" customFormat="1" ht="24" customHeight="1" spans="1:12">
      <c r="A479" s="412">
        <v>2070111</v>
      </c>
      <c r="B479" s="413">
        <f t="shared" si="85"/>
        <v>7</v>
      </c>
      <c r="C479" s="6" t="s">
        <v>387</v>
      </c>
      <c r="D479" s="414"/>
      <c r="E479" s="414"/>
      <c r="F479" s="414"/>
      <c r="G479" s="414"/>
      <c r="H479" s="415"/>
      <c r="I479" s="414"/>
      <c r="J479" s="415"/>
    </row>
    <row r="480" s="352" customFormat="1" ht="24" customHeight="1" spans="1:12">
      <c r="A480" s="412">
        <v>2070112</v>
      </c>
      <c r="B480" s="413">
        <f t="shared" si="85"/>
        <v>7</v>
      </c>
      <c r="C480" s="6" t="s">
        <v>388</v>
      </c>
      <c r="D480" s="414"/>
      <c r="E480" s="414"/>
      <c r="F480" s="414"/>
      <c r="G480" s="414"/>
      <c r="H480" s="415"/>
      <c r="I480" s="414"/>
      <c r="J480" s="415"/>
    </row>
    <row r="481" s="352" customFormat="1" ht="24" customHeight="1" spans="1:10">
      <c r="A481" s="412">
        <v>2070113</v>
      </c>
      <c r="B481" s="413">
        <f t="shared" si="85"/>
        <v>7</v>
      </c>
      <c r="C481" s="6" t="s">
        <v>389</v>
      </c>
      <c r="D481" s="414"/>
      <c r="E481" s="414"/>
      <c r="F481" s="414"/>
      <c r="G481" s="414"/>
      <c r="H481" s="415"/>
      <c r="I481" s="414"/>
      <c r="J481" s="415"/>
    </row>
    <row r="482" s="352" customFormat="1" ht="24" customHeight="1" spans="1:10">
      <c r="A482" s="412">
        <v>2070114</v>
      </c>
      <c r="B482" s="413">
        <f t="shared" si="85"/>
        <v>7</v>
      </c>
      <c r="C482" s="6" t="s">
        <v>390</v>
      </c>
      <c r="D482" s="414"/>
      <c r="E482" s="414"/>
      <c r="F482" s="414"/>
      <c r="G482" s="414"/>
      <c r="H482" s="415"/>
      <c r="I482" s="414"/>
      <c r="J482" s="415"/>
    </row>
    <row r="483" s="352" customFormat="1" ht="24" customHeight="1" spans="1:10">
      <c r="A483" s="412">
        <v>2070199</v>
      </c>
      <c r="B483" s="413">
        <f t="shared" si="85"/>
        <v>7</v>
      </c>
      <c r="C483" s="6" t="s">
        <v>391</v>
      </c>
      <c r="D483" s="414">
        <v>505647.27</v>
      </c>
      <c r="E483" s="414">
        <v>300000</v>
      </c>
      <c r="F483" s="414">
        <f>VLOOKUP(A483,[2]Sheet2!$A$1:$B$65536,2,FALSE)</f>
        <v>3003565.37</v>
      </c>
      <c r="G483" s="414">
        <f>VLOOKUP(A483,[2]Sheet1!$A$1:$B$65536,2,FALSE)</f>
        <v>917114.9</v>
      </c>
      <c r="H483" s="415">
        <f>G483/F483</f>
        <v>0.305342080835084</v>
      </c>
      <c r="I483" s="414">
        <f>G483-D483</f>
        <v>411467.63</v>
      </c>
      <c r="J483" s="415">
        <f>I483/D483</f>
        <v>0.813744391421316</v>
      </c>
    </row>
    <row r="484" s="352" customFormat="1" ht="24" customHeight="1" spans="1:10">
      <c r="A484" s="407">
        <v>20702</v>
      </c>
      <c r="B484" s="408">
        <f t="shared" si="85"/>
        <v>5</v>
      </c>
      <c r="C484" s="409" t="s">
        <v>392</v>
      </c>
      <c r="D484" s="410">
        <v>20900</v>
      </c>
      <c r="E484" s="410"/>
      <c r="F484" s="410"/>
      <c r="G484" s="410"/>
      <c r="H484" s="411"/>
      <c r="I484" s="410">
        <f>G484-D484</f>
        <v>-20900</v>
      </c>
      <c r="J484" s="411">
        <f>I484/D484</f>
        <v>-1</v>
      </c>
    </row>
    <row r="485" s="352" customFormat="1" ht="24" customHeight="1" spans="1:10">
      <c r="A485" s="412">
        <v>2070201</v>
      </c>
      <c r="B485" s="413">
        <f t="shared" si="85"/>
        <v>7</v>
      </c>
      <c r="C485" s="6" t="s">
        <v>58</v>
      </c>
      <c r="D485" s="414"/>
      <c r="E485" s="414"/>
      <c r="F485" s="414"/>
      <c r="G485" s="414"/>
      <c r="H485" s="415"/>
      <c r="I485" s="414"/>
      <c r="J485" s="415"/>
    </row>
    <row r="486" s="352" customFormat="1" ht="24" customHeight="1" spans="1:10">
      <c r="A486" s="412">
        <v>2070202</v>
      </c>
      <c r="B486" s="413">
        <f t="shared" si="85"/>
        <v>7</v>
      </c>
      <c r="C486" s="6" t="s">
        <v>59</v>
      </c>
      <c r="D486" s="414"/>
      <c r="E486" s="414"/>
      <c r="F486" s="414"/>
      <c r="G486" s="414"/>
      <c r="H486" s="415"/>
      <c r="I486" s="414"/>
      <c r="J486" s="415"/>
    </row>
    <row r="487" s="352" customFormat="1" ht="24" customHeight="1" spans="1:10">
      <c r="A487" s="412">
        <v>2070203</v>
      </c>
      <c r="B487" s="413">
        <f t="shared" si="85"/>
        <v>7</v>
      </c>
      <c r="C487" s="6" t="s">
        <v>60</v>
      </c>
      <c r="D487" s="414"/>
      <c r="E487" s="414"/>
      <c r="F487" s="414"/>
      <c r="G487" s="414"/>
      <c r="H487" s="415"/>
      <c r="I487" s="414"/>
      <c r="J487" s="415"/>
    </row>
    <row r="488" s="352" customFormat="1" ht="24" customHeight="1" spans="1:10">
      <c r="A488" s="412">
        <v>2070204</v>
      </c>
      <c r="B488" s="413">
        <f t="shared" si="85"/>
        <v>7</v>
      </c>
      <c r="C488" s="6" t="s">
        <v>393</v>
      </c>
      <c r="D488" s="414">
        <v>20900</v>
      </c>
      <c r="E488" s="414"/>
      <c r="F488" s="414"/>
      <c r="G488" s="414"/>
      <c r="H488" s="415"/>
      <c r="I488" s="414">
        <f>G488-D488</f>
        <v>-20900</v>
      </c>
      <c r="J488" s="415"/>
    </row>
    <row r="489" s="352" customFormat="1" ht="24" customHeight="1" spans="1:10">
      <c r="A489" s="412">
        <v>2070205</v>
      </c>
      <c r="B489" s="413">
        <f t="shared" si="85"/>
        <v>7</v>
      </c>
      <c r="C489" s="6" t="s">
        <v>394</v>
      </c>
      <c r="D489" s="414"/>
      <c r="E489" s="414"/>
      <c r="F489" s="414"/>
      <c r="G489" s="414"/>
      <c r="H489" s="415"/>
      <c r="I489" s="414"/>
      <c r="J489" s="415"/>
    </row>
    <row r="490" s="352" customFormat="1" ht="24" customHeight="1" spans="1:10">
      <c r="A490" s="412">
        <v>2070206</v>
      </c>
      <c r="B490" s="413">
        <f t="shared" si="85"/>
        <v>7</v>
      </c>
      <c r="C490" s="6" t="s">
        <v>395</v>
      </c>
      <c r="D490" s="414"/>
      <c r="E490" s="414"/>
      <c r="F490" s="414"/>
      <c r="G490" s="414"/>
      <c r="H490" s="415"/>
      <c r="I490" s="414"/>
      <c r="J490" s="415"/>
    </row>
    <row r="491" s="352" customFormat="1" ht="24" customHeight="1" spans="1:10">
      <c r="A491" s="412">
        <v>2070299</v>
      </c>
      <c r="B491" s="413">
        <f t="shared" si="85"/>
        <v>7</v>
      </c>
      <c r="C491" s="6" t="s">
        <v>396</v>
      </c>
      <c r="D491" s="414"/>
      <c r="E491" s="414"/>
      <c r="F491" s="414"/>
      <c r="G491" s="414"/>
      <c r="H491" s="415"/>
      <c r="I491" s="414"/>
      <c r="J491" s="415"/>
    </row>
    <row r="492" s="352" customFormat="1" ht="24" customHeight="1" spans="1:10">
      <c r="A492" s="407">
        <v>20703</v>
      </c>
      <c r="B492" s="408">
        <f t="shared" si="85"/>
        <v>5</v>
      </c>
      <c r="C492" s="409" t="s">
        <v>397</v>
      </c>
      <c r="D492" s="410"/>
      <c r="E492" s="410"/>
      <c r="F492" s="410">
        <f>VLOOKUP(A492,[2]Sheet2!$A$1:$B$65536,2,FALSE)</f>
        <v>952188</v>
      </c>
      <c r="G492" s="410">
        <f>VLOOKUP(A492,[2]Sheet1!$A$1:$B$65536,2,FALSE)</f>
        <v>457324</v>
      </c>
      <c r="H492" s="411">
        <f>G492/F492</f>
        <v>0.480287506248766</v>
      </c>
      <c r="I492" s="410">
        <f>G492-D492</f>
        <v>457324</v>
      </c>
      <c r="J492" s="411"/>
    </row>
    <row r="493" s="352" customFormat="1" ht="24" customHeight="1" spans="1:10">
      <c r="A493" s="412">
        <v>2070301</v>
      </c>
      <c r="B493" s="413">
        <f t="shared" si="85"/>
        <v>7</v>
      </c>
      <c r="C493" s="6" t="s">
        <v>58</v>
      </c>
      <c r="D493" s="414"/>
      <c r="E493" s="414"/>
      <c r="F493" s="414"/>
      <c r="G493" s="414"/>
      <c r="H493" s="415"/>
      <c r="I493" s="414"/>
      <c r="J493" s="415"/>
    </row>
    <row r="494" s="352" customFormat="1" ht="24" customHeight="1" spans="1:10">
      <c r="A494" s="412">
        <v>2070302</v>
      </c>
      <c r="B494" s="413">
        <f t="shared" si="85"/>
        <v>7</v>
      </c>
      <c r="C494" s="6" t="s">
        <v>59</v>
      </c>
      <c r="D494" s="414"/>
      <c r="E494" s="414"/>
      <c r="F494" s="414"/>
      <c r="G494" s="414"/>
      <c r="H494" s="415"/>
      <c r="I494" s="414"/>
      <c r="J494" s="415"/>
    </row>
    <row r="495" s="352" customFormat="1" ht="24" customHeight="1" spans="1:10">
      <c r="A495" s="412">
        <v>2070303</v>
      </c>
      <c r="B495" s="413">
        <f t="shared" si="85"/>
        <v>7</v>
      </c>
      <c r="C495" s="6" t="s">
        <v>60</v>
      </c>
      <c r="D495" s="414"/>
      <c r="E495" s="414"/>
      <c r="F495" s="414"/>
      <c r="G495" s="414"/>
      <c r="H495" s="415"/>
      <c r="I495" s="414"/>
      <c r="J495" s="415"/>
    </row>
    <row r="496" s="352" customFormat="1" ht="24" customHeight="1" spans="1:10">
      <c r="A496" s="412">
        <v>2070304</v>
      </c>
      <c r="B496" s="413">
        <f t="shared" si="85"/>
        <v>7</v>
      </c>
      <c r="C496" s="6" t="s">
        <v>398</v>
      </c>
      <c r="D496" s="414"/>
      <c r="E496" s="414"/>
      <c r="F496" s="414"/>
      <c r="G496" s="414"/>
      <c r="H496" s="415"/>
      <c r="I496" s="414"/>
      <c r="J496" s="415"/>
    </row>
    <row r="497" s="352" customFormat="1" ht="24" customHeight="1" spans="1:10">
      <c r="A497" s="412">
        <v>2070305</v>
      </c>
      <c r="B497" s="413">
        <f t="shared" si="85"/>
        <v>7</v>
      </c>
      <c r="C497" s="6" t="s">
        <v>399</v>
      </c>
      <c r="D497" s="414"/>
      <c r="E497" s="414"/>
      <c r="F497" s="414">
        <f>VLOOKUP(A497,[2]Sheet2!$A$1:$B$65536,2,FALSE)</f>
        <v>552000</v>
      </c>
      <c r="G497" s="414">
        <f>VLOOKUP(A497,[2]Sheet1!$A$1:$B$65536,2,FALSE)</f>
        <v>137324</v>
      </c>
      <c r="H497" s="415"/>
      <c r="I497" s="414"/>
      <c r="J497" s="415"/>
    </row>
    <row r="498" s="352" customFormat="1" ht="24" customHeight="1" spans="1:10">
      <c r="A498" s="412">
        <v>2070306</v>
      </c>
      <c r="B498" s="413">
        <f t="shared" si="85"/>
        <v>7</v>
      </c>
      <c r="C498" s="6" t="s">
        <v>400</v>
      </c>
      <c r="D498" s="414"/>
      <c r="E498" s="414"/>
      <c r="F498" s="414"/>
      <c r="G498" s="414"/>
      <c r="H498" s="415"/>
      <c r="I498" s="414"/>
      <c r="J498" s="415"/>
    </row>
    <row r="499" s="352" customFormat="1" ht="24" customHeight="1" spans="1:10">
      <c r="A499" s="412">
        <v>2070307</v>
      </c>
      <c r="B499" s="413">
        <f t="shared" si="85"/>
        <v>7</v>
      </c>
      <c r="C499" s="6" t="s">
        <v>401</v>
      </c>
      <c r="D499" s="414"/>
      <c r="E499" s="414"/>
      <c r="F499" s="414"/>
      <c r="G499" s="414"/>
      <c r="H499" s="415"/>
      <c r="I499" s="414"/>
      <c r="J499" s="415"/>
    </row>
    <row r="500" s="352" customFormat="1" ht="24" customHeight="1" spans="1:10">
      <c r="A500" s="412">
        <v>2070308</v>
      </c>
      <c r="B500" s="413">
        <f t="shared" si="85"/>
        <v>7</v>
      </c>
      <c r="C500" s="6" t="s">
        <v>402</v>
      </c>
      <c r="D500" s="414"/>
      <c r="E500" s="414"/>
      <c r="F500" s="414">
        <f>VLOOKUP(A500,[2]Sheet2!$A$1:$B$65536,2,FALSE)</f>
        <v>400188</v>
      </c>
      <c r="G500" s="414">
        <f>VLOOKUP(A500,[2]Sheet1!$A$1:$B$65536,2,FALSE)</f>
        <v>320000</v>
      </c>
      <c r="H500" s="415"/>
      <c r="I500" s="414"/>
      <c r="J500" s="415"/>
    </row>
    <row r="501" s="352" customFormat="1" ht="24" customHeight="1" spans="1:10">
      <c r="A501" s="412">
        <v>2070309</v>
      </c>
      <c r="B501" s="413">
        <f t="shared" si="85"/>
        <v>7</v>
      </c>
      <c r="C501" s="6" t="s">
        <v>403</v>
      </c>
      <c r="D501" s="414"/>
      <c r="E501" s="414"/>
      <c r="F501" s="414"/>
      <c r="G501" s="414"/>
      <c r="H501" s="415"/>
      <c r="I501" s="414"/>
      <c r="J501" s="415"/>
    </row>
    <row r="502" s="352" customFormat="1" ht="24" customHeight="1" spans="1:10">
      <c r="A502" s="412">
        <v>2070399</v>
      </c>
      <c r="B502" s="413">
        <f t="shared" si="85"/>
        <v>7</v>
      </c>
      <c r="C502" s="6" t="s">
        <v>404</v>
      </c>
      <c r="D502" s="414"/>
      <c r="E502" s="414"/>
      <c r="F502" s="414"/>
      <c r="G502" s="414"/>
      <c r="H502" s="415"/>
      <c r="I502" s="414"/>
      <c r="J502" s="415"/>
    </row>
    <row r="503" s="352" customFormat="1" ht="24" customHeight="1" spans="1:10">
      <c r="A503" s="407">
        <v>20706</v>
      </c>
      <c r="B503" s="408">
        <f t="shared" si="85"/>
        <v>5</v>
      </c>
      <c r="C503" s="409" t="s">
        <v>405</v>
      </c>
      <c r="D503" s="410"/>
      <c r="E503" s="410"/>
      <c r="F503" s="410"/>
      <c r="G503" s="410"/>
      <c r="H503" s="411"/>
      <c r="I503" s="410"/>
      <c r="J503" s="411"/>
    </row>
    <row r="504" s="352" customFormat="1" ht="24" customHeight="1" spans="1:10">
      <c r="A504" s="412">
        <v>2070601</v>
      </c>
      <c r="B504" s="413">
        <f t="shared" si="85"/>
        <v>7</v>
      </c>
      <c r="C504" s="6" t="s">
        <v>406</v>
      </c>
      <c r="D504" s="414"/>
      <c r="E504" s="414"/>
      <c r="F504" s="414"/>
      <c r="G504" s="414"/>
      <c r="H504" s="415"/>
      <c r="I504" s="414"/>
      <c r="J504" s="415"/>
    </row>
    <row r="505" s="352" customFormat="1" ht="24" customHeight="1" spans="1:10">
      <c r="A505" s="412">
        <v>2070602</v>
      </c>
      <c r="B505" s="413">
        <f t="shared" si="85"/>
        <v>7</v>
      </c>
      <c r="C505" s="6" t="s">
        <v>407</v>
      </c>
      <c r="D505" s="414"/>
      <c r="E505" s="414"/>
      <c r="F505" s="414"/>
      <c r="G505" s="414"/>
      <c r="H505" s="415"/>
      <c r="I505" s="414"/>
      <c r="J505" s="415"/>
    </row>
    <row r="506" s="352" customFormat="1" ht="24" customHeight="1" spans="1:10">
      <c r="A506" s="412">
        <v>2070603</v>
      </c>
      <c r="B506" s="413">
        <f t="shared" si="85"/>
        <v>7</v>
      </c>
      <c r="C506" s="6" t="s">
        <v>408</v>
      </c>
      <c r="D506" s="414"/>
      <c r="E506" s="414"/>
      <c r="F506" s="414"/>
      <c r="G506" s="414"/>
      <c r="H506" s="415"/>
      <c r="I506" s="414"/>
      <c r="J506" s="415"/>
    </row>
    <row r="507" s="352" customFormat="1" ht="24" customHeight="1" spans="1:10">
      <c r="A507" s="412">
        <v>2070604</v>
      </c>
      <c r="B507" s="413">
        <f t="shared" si="85"/>
        <v>7</v>
      </c>
      <c r="C507" s="6" t="s">
        <v>409</v>
      </c>
      <c r="D507" s="414"/>
      <c r="E507" s="414"/>
      <c r="F507" s="414"/>
      <c r="G507" s="414"/>
      <c r="H507" s="415"/>
      <c r="I507" s="414"/>
      <c r="J507" s="415"/>
    </row>
    <row r="508" s="352" customFormat="1" ht="24" customHeight="1" spans="1:10">
      <c r="A508" s="412">
        <v>2070605</v>
      </c>
      <c r="B508" s="413">
        <f t="shared" si="85"/>
        <v>7</v>
      </c>
      <c r="C508" s="6" t="s">
        <v>410</v>
      </c>
      <c r="D508" s="414"/>
      <c r="E508" s="414"/>
      <c r="F508" s="414"/>
      <c r="G508" s="414"/>
      <c r="H508" s="415"/>
      <c r="I508" s="414"/>
      <c r="J508" s="415"/>
    </row>
    <row r="509" s="352" customFormat="1" ht="24" customHeight="1" spans="1:10">
      <c r="A509" s="412">
        <v>2070606</v>
      </c>
      <c r="B509" s="413">
        <f t="shared" si="85"/>
        <v>7</v>
      </c>
      <c r="C509" s="6" t="s">
        <v>411</v>
      </c>
      <c r="D509" s="414"/>
      <c r="E509" s="414"/>
      <c r="F509" s="414"/>
      <c r="G509" s="414"/>
      <c r="H509" s="415"/>
      <c r="I509" s="414"/>
      <c r="J509" s="415"/>
    </row>
    <row r="510" s="352" customFormat="1" ht="24" customHeight="1" spans="1:10">
      <c r="A510" s="412">
        <v>2070607</v>
      </c>
      <c r="B510" s="413">
        <f t="shared" si="85"/>
        <v>7</v>
      </c>
      <c r="C510" s="6" t="s">
        <v>412</v>
      </c>
      <c r="D510" s="414"/>
      <c r="E510" s="414"/>
      <c r="F510" s="414"/>
      <c r="G510" s="414"/>
      <c r="H510" s="415"/>
      <c r="I510" s="414"/>
      <c r="J510" s="415"/>
    </row>
    <row r="511" s="352" customFormat="1" ht="24" customHeight="1" spans="1:10">
      <c r="A511" s="412">
        <v>2070699</v>
      </c>
      <c r="B511" s="413">
        <f t="shared" si="85"/>
        <v>7</v>
      </c>
      <c r="C511" s="6" t="s">
        <v>413</v>
      </c>
      <c r="D511" s="414"/>
      <c r="E511" s="414"/>
      <c r="F511" s="414"/>
      <c r="G511" s="414"/>
      <c r="H511" s="415"/>
      <c r="I511" s="414"/>
      <c r="J511" s="415"/>
    </row>
    <row r="512" s="352" customFormat="1" ht="24" customHeight="1" spans="1:10">
      <c r="A512" s="407">
        <v>20708</v>
      </c>
      <c r="B512" s="408">
        <f t="shared" si="85"/>
        <v>5</v>
      </c>
      <c r="C512" s="409" t="s">
        <v>414</v>
      </c>
      <c r="D512" s="410">
        <v>50000</v>
      </c>
      <c r="E512" s="410"/>
      <c r="F512" s="410">
        <f>VLOOKUP(A512,[2]Sheet2!$A$1:$B$65536,2,FALSE)</f>
        <v>486230</v>
      </c>
      <c r="G512" s="410">
        <f>VLOOKUP(A512,[2]Sheet1!$A$1:$B$65536,2,FALSE)</f>
        <v>290858</v>
      </c>
      <c r="H512" s="411">
        <f>G512/F512</f>
        <v>0.598190156921621</v>
      </c>
      <c r="I512" s="410">
        <f>G512-D512</f>
        <v>240858</v>
      </c>
      <c r="J512" s="411">
        <f>I512/D512</f>
        <v>4.81716</v>
      </c>
    </row>
    <row r="513" s="352" customFormat="1" ht="24" customHeight="1" spans="1:12">
      <c r="A513" s="412">
        <v>2070801</v>
      </c>
      <c r="B513" s="413">
        <f t="shared" si="85"/>
        <v>7</v>
      </c>
      <c r="C513" s="6" t="s">
        <v>415</v>
      </c>
      <c r="D513" s="414"/>
      <c r="E513" s="414"/>
      <c r="F513" s="414"/>
      <c r="G513" s="414"/>
      <c r="H513" s="415"/>
      <c r="I513" s="414"/>
      <c r="J513" s="415"/>
    </row>
    <row r="514" s="352" customFormat="1" ht="24" customHeight="1" spans="1:12">
      <c r="A514" s="412">
        <v>2070802</v>
      </c>
      <c r="B514" s="413">
        <f t="shared" si="85"/>
        <v>7</v>
      </c>
      <c r="C514" s="6" t="s">
        <v>416</v>
      </c>
      <c r="D514" s="414"/>
      <c r="E514" s="414"/>
      <c r="F514" s="414"/>
      <c r="G514" s="414"/>
      <c r="H514" s="415"/>
      <c r="I514" s="414"/>
      <c r="J514" s="415"/>
    </row>
    <row r="515" s="352" customFormat="1" ht="24" customHeight="1" spans="1:12">
      <c r="A515" s="412">
        <v>2070803</v>
      </c>
      <c r="B515" s="413">
        <f t="shared" si="85"/>
        <v>7</v>
      </c>
      <c r="C515" s="6" t="s">
        <v>417</v>
      </c>
      <c r="D515" s="414"/>
      <c r="E515" s="414"/>
      <c r="F515" s="414"/>
      <c r="G515" s="414"/>
      <c r="H515" s="415"/>
      <c r="I515" s="414"/>
      <c r="J515" s="415"/>
    </row>
    <row r="516" s="352" customFormat="1" ht="24" customHeight="1" spans="1:12">
      <c r="A516" s="412">
        <v>2070806</v>
      </c>
      <c r="B516" s="413">
        <f t="shared" si="85"/>
        <v>7</v>
      </c>
      <c r="C516" s="6" t="s">
        <v>418</v>
      </c>
      <c r="D516" s="414"/>
      <c r="E516" s="414"/>
      <c r="F516" s="414"/>
      <c r="G516" s="414"/>
      <c r="H516" s="415"/>
      <c r="I516" s="414"/>
      <c r="J516" s="415"/>
    </row>
    <row r="517" s="352" customFormat="1" ht="24" customHeight="1" spans="1:12">
      <c r="A517" s="412">
        <v>2070807</v>
      </c>
      <c r="B517" s="413">
        <f t="shared" si="85"/>
        <v>7</v>
      </c>
      <c r="C517" s="6" t="s">
        <v>419</v>
      </c>
      <c r="D517" s="414"/>
      <c r="E517" s="414"/>
      <c r="F517" s="414"/>
      <c r="G517" s="414"/>
      <c r="H517" s="415"/>
      <c r="I517" s="414"/>
      <c r="J517" s="415"/>
    </row>
    <row r="518" s="352" customFormat="1" ht="24" customHeight="1" spans="1:12">
      <c r="A518" s="412">
        <v>2070808</v>
      </c>
      <c r="B518" s="413">
        <f t="shared" si="85"/>
        <v>7</v>
      </c>
      <c r="C518" s="6" t="s">
        <v>420</v>
      </c>
      <c r="D518" s="414"/>
      <c r="E518" s="414"/>
      <c r="F518" s="414"/>
      <c r="G518" s="414"/>
      <c r="H518" s="415"/>
      <c r="I518" s="414"/>
      <c r="J518" s="415"/>
    </row>
    <row r="519" s="352" customFormat="1" ht="24" customHeight="1" spans="1:12">
      <c r="A519" s="412">
        <v>2070899</v>
      </c>
      <c r="B519" s="413">
        <f t="shared" si="85"/>
        <v>7</v>
      </c>
      <c r="C519" s="6" t="s">
        <v>421</v>
      </c>
      <c r="D519" s="414">
        <v>50000</v>
      </c>
      <c r="E519" s="414"/>
      <c r="F519" s="414">
        <f>VLOOKUP(A519,[2]Sheet2!$A$1:$B$65536,2,FALSE)</f>
        <v>486230</v>
      </c>
      <c r="G519" s="414">
        <f>VLOOKUP(A519,[2]Sheet1!$A$1:$B$65536,2,FALSE)</f>
        <v>290858</v>
      </c>
      <c r="H519" s="415">
        <f t="shared" ref="H519:H521" si="88">G519/F519</f>
        <v>0.598190156921621</v>
      </c>
      <c r="I519" s="414">
        <f>G519-D519</f>
        <v>240858</v>
      </c>
      <c r="J519" s="415">
        <f t="shared" ref="J519:J521" si="89">I519/D519</f>
        <v>4.81716</v>
      </c>
    </row>
    <row r="520" s="352" customFormat="1" ht="24" customHeight="1" spans="1:12">
      <c r="A520" s="407">
        <v>20799</v>
      </c>
      <c r="B520" s="408">
        <f t="shared" si="85"/>
        <v>5</v>
      </c>
      <c r="C520" s="409" t="s">
        <v>422</v>
      </c>
      <c r="D520" s="410">
        <v>890904.32</v>
      </c>
      <c r="E520" s="410">
        <v>809280</v>
      </c>
      <c r="F520" s="410">
        <f>VLOOKUP(A520,[2]Sheet2!$A$1:$B$65536,2,FALSE)</f>
        <v>1297380</v>
      </c>
      <c r="G520" s="410">
        <f>VLOOKUP(A520,[2]Sheet1!$A$1:$B$65536,2,FALSE)</f>
        <v>286520</v>
      </c>
      <c r="H520" s="411">
        <f t="shared" si="88"/>
        <v>0.22084508779232</v>
      </c>
      <c r="I520" s="410">
        <f>G520-D520</f>
        <v>-604384.32</v>
      </c>
      <c r="J520" s="411">
        <f t="shared" si="89"/>
        <v>-0.67839419613545</v>
      </c>
    </row>
    <row r="521" s="352" customFormat="1" ht="24" customHeight="1" spans="1:12">
      <c r="A521" s="412">
        <v>2079902</v>
      </c>
      <c r="B521" s="413">
        <f t="shared" ref="B521:B584" si="90">LEN(A521)</f>
        <v>7</v>
      </c>
      <c r="C521" s="6" t="s">
        <v>423</v>
      </c>
      <c r="D521" s="414">
        <v>219500</v>
      </c>
      <c r="E521" s="414"/>
      <c r="F521" s="414"/>
      <c r="G521" s="414"/>
      <c r="H521" s="415"/>
      <c r="I521" s="414">
        <f t="shared" ref="I520:I527" si="91">G521-D521</f>
        <v>-219500</v>
      </c>
      <c r="J521" s="415">
        <f t="shared" si="89"/>
        <v>-1</v>
      </c>
    </row>
    <row r="522" s="352" customFormat="1" ht="24" customHeight="1" spans="1:12">
      <c r="A522" s="412">
        <v>2079903</v>
      </c>
      <c r="B522" s="413">
        <f t="shared" si="90"/>
        <v>7</v>
      </c>
      <c r="C522" s="6" t="s">
        <v>424</v>
      </c>
      <c r="D522" s="414"/>
      <c r="E522" s="414"/>
      <c r="F522" s="414"/>
      <c r="G522" s="414"/>
      <c r="H522" s="415"/>
      <c r="I522" s="414"/>
      <c r="J522" s="415"/>
    </row>
    <row r="523" s="352" customFormat="1" ht="24" customHeight="1" spans="1:12">
      <c r="A523" s="412">
        <v>2079999</v>
      </c>
      <c r="B523" s="413">
        <f t="shared" si="90"/>
        <v>7</v>
      </c>
      <c r="C523" s="6" t="s">
        <v>425</v>
      </c>
      <c r="D523" s="414">
        <v>671404.32</v>
      </c>
      <c r="E523" s="414">
        <v>809280</v>
      </c>
      <c r="F523" s="414">
        <f>VLOOKUP(A523,[2]Sheet2!$A$1:$B$65536,2,FALSE)</f>
        <v>1297380</v>
      </c>
      <c r="G523" s="414">
        <f>VLOOKUP(A523,[2]Sheet1!$A$1:$B$65536,2,FALSE)</f>
        <v>286520</v>
      </c>
      <c r="H523" s="415">
        <f t="shared" ref="H523:H527" si="92">G523/F523</f>
        <v>0.22084508779232</v>
      </c>
      <c r="I523" s="414">
        <f t="shared" si="91"/>
        <v>-384884.32</v>
      </c>
      <c r="J523" s="415">
        <f>I523/D523</f>
        <v>-0.573252671356062</v>
      </c>
    </row>
    <row r="524" s="352" customFormat="1" ht="24" customHeight="1" spans="1:12">
      <c r="A524" s="401">
        <v>208</v>
      </c>
      <c r="B524" s="402">
        <f t="shared" si="90"/>
        <v>3</v>
      </c>
      <c r="C524" s="423" t="s">
        <v>426</v>
      </c>
      <c r="D524" s="405">
        <v>676293844.81</v>
      </c>
      <c r="E524" s="405">
        <v>475705955.82</v>
      </c>
      <c r="F524" s="466">
        <f>VLOOKUP(A524,[2]Sheet2!$A$1:$B$65536,2,FALSE)</f>
        <v>714101268.01</v>
      </c>
      <c r="G524" s="466">
        <f>VLOOKUP(A524,[2]Sheet1!$A$1:$B$65536,2,FALSE)</f>
        <v>714516688.01</v>
      </c>
      <c r="H524" s="406">
        <f t="shared" si="92"/>
        <v>1.00058173821923</v>
      </c>
      <c r="I524" s="405">
        <f t="shared" si="91"/>
        <v>38222843.2</v>
      </c>
      <c r="J524" s="406">
        <f t="shared" ref="J524:J527" si="93">I524/D524</f>
        <v>0.0565181000734059</v>
      </c>
      <c r="K524" s="465">
        <f>G524/10000</f>
        <v>71451.668801</v>
      </c>
      <c r="L524" s="465">
        <f>ROUND(K524,0)</f>
        <v>71452</v>
      </c>
    </row>
    <row r="525" s="352" customFormat="1" ht="24" customHeight="1" spans="1:12">
      <c r="A525" s="407">
        <v>20801</v>
      </c>
      <c r="B525" s="408">
        <f t="shared" si="90"/>
        <v>5</v>
      </c>
      <c r="C525" s="409" t="s">
        <v>427</v>
      </c>
      <c r="D525" s="410">
        <v>13292406.1</v>
      </c>
      <c r="E525" s="410">
        <v>1967300.46</v>
      </c>
      <c r="F525" s="410">
        <f>VLOOKUP(A525,[2]Sheet2!$A$1:$B$65536,2,FALSE)</f>
        <v>29125001.17</v>
      </c>
      <c r="G525" s="410">
        <f>VLOOKUP(A525,[2]Sheet1!$A$1:$B$65536,2,FALSE)</f>
        <v>35531678.38</v>
      </c>
      <c r="H525" s="411">
        <f t="shared" si="92"/>
        <v>1.21997174086294</v>
      </c>
      <c r="I525" s="410">
        <f t="shared" si="91"/>
        <v>22239272.28</v>
      </c>
      <c r="J525" s="411">
        <f t="shared" si="93"/>
        <v>1.67308101427927</v>
      </c>
    </row>
    <row r="526" s="352" customFormat="1" ht="24" customHeight="1" spans="1:12">
      <c r="A526" s="412">
        <v>2080101</v>
      </c>
      <c r="B526" s="413">
        <f t="shared" si="90"/>
        <v>7</v>
      </c>
      <c r="C526" s="6" t="s">
        <v>58</v>
      </c>
      <c r="D526" s="414">
        <v>773694.64</v>
      </c>
      <c r="E526" s="414">
        <v>524003.87</v>
      </c>
      <c r="F526" s="414">
        <f>VLOOKUP(A526,[2]Sheet2!$A$1:$B$65536,2,FALSE)</f>
        <v>2112310.33</v>
      </c>
      <c r="G526" s="414">
        <f>VLOOKUP(A526,[2]Sheet1!$A$1:$B$65536,2,FALSE)</f>
        <v>2093670.58</v>
      </c>
      <c r="H526" s="415">
        <f t="shared" si="92"/>
        <v>0.991175657413937</v>
      </c>
      <c r="I526" s="414">
        <f t="shared" si="91"/>
        <v>1319975.94</v>
      </c>
      <c r="J526" s="415">
        <f t="shared" si="93"/>
        <v>1.70606835275478</v>
      </c>
    </row>
    <row r="527" s="352" customFormat="1" ht="24" customHeight="1" spans="1:12">
      <c r="A527" s="412">
        <v>2080102</v>
      </c>
      <c r="B527" s="413">
        <f t="shared" si="90"/>
        <v>7</v>
      </c>
      <c r="C527" s="6" t="s">
        <v>59</v>
      </c>
      <c r="D527" s="414">
        <v>907950.3</v>
      </c>
      <c r="E527" s="414"/>
      <c r="F527" s="414">
        <f>VLOOKUP(A527,[2]Sheet2!$A$1:$B$65536,2,FALSE)</f>
        <v>16137056</v>
      </c>
      <c r="G527" s="414">
        <f>VLOOKUP(A527,[2]Sheet1!$A$1:$B$65536,2,FALSE)</f>
        <v>24738641.8</v>
      </c>
      <c r="H527" s="415">
        <f t="shared" si="92"/>
        <v>1.53303315053254</v>
      </c>
      <c r="I527" s="414">
        <f t="shared" si="91"/>
        <v>23830691.5</v>
      </c>
      <c r="J527" s="415">
        <f t="shared" si="93"/>
        <v>26.2466915865329</v>
      </c>
    </row>
    <row r="528" s="352" customFormat="1" ht="24" customHeight="1" spans="1:12">
      <c r="A528" s="412">
        <v>2080103</v>
      </c>
      <c r="B528" s="413">
        <f t="shared" si="90"/>
        <v>7</v>
      </c>
      <c r="C528" s="6" t="s">
        <v>60</v>
      </c>
      <c r="D528" s="414"/>
      <c r="E528" s="414"/>
      <c r="F528" s="414"/>
      <c r="G528" s="414"/>
      <c r="H528" s="415"/>
      <c r="I528" s="414"/>
      <c r="J528" s="415"/>
    </row>
    <row r="529" s="352" customFormat="1" ht="24" customHeight="1" spans="1:10">
      <c r="A529" s="412">
        <v>2080104</v>
      </c>
      <c r="B529" s="413">
        <f t="shared" si="90"/>
        <v>7</v>
      </c>
      <c r="C529" s="6" t="s">
        <v>428</v>
      </c>
      <c r="D529" s="414">
        <v>2223985.3</v>
      </c>
      <c r="E529" s="414">
        <v>1269640.59</v>
      </c>
      <c r="F529" s="414">
        <f>VLOOKUP(A529,[2]Sheet2!$A$1:$B$65536,2,FALSE)</f>
        <v>3058485.03</v>
      </c>
      <c r="G529" s="414">
        <f>VLOOKUP(A529,[2]Sheet1!$A$1:$B$65536,2,FALSE)</f>
        <v>3194238.81</v>
      </c>
      <c r="H529" s="415">
        <f t="shared" ref="H529:H531" si="94">G529/F529</f>
        <v>1.04438595535647</v>
      </c>
      <c r="I529" s="414">
        <f>G529-D529</f>
        <v>970253.51</v>
      </c>
      <c r="J529" s="415">
        <f t="shared" ref="J529:J531" si="95">I529/D529</f>
        <v>0.436267951051655</v>
      </c>
    </row>
    <row r="530" s="352" customFormat="1" ht="24" customHeight="1" spans="1:10">
      <c r="A530" s="412">
        <v>2080105</v>
      </c>
      <c r="B530" s="413">
        <f t="shared" si="90"/>
        <v>7</v>
      </c>
      <c r="C530" s="6" t="s">
        <v>429</v>
      </c>
      <c r="D530" s="414">
        <v>3433974.36</v>
      </c>
      <c r="E530" s="414"/>
      <c r="F530" s="414">
        <f>VLOOKUP(A530,[2]Sheet2!$A$1:$B$65536,2,FALSE)</f>
        <v>4802034.22</v>
      </c>
      <c r="G530" s="414">
        <f>VLOOKUP(A530,[2]Sheet1!$A$1:$B$65536,2,FALSE)</f>
        <v>4610365.14</v>
      </c>
      <c r="H530" s="415">
        <f t="shared" si="94"/>
        <v>0.960085857114113</v>
      </c>
      <c r="I530" s="414">
        <f>G530-D530</f>
        <v>1176390.78</v>
      </c>
      <c r="J530" s="415">
        <f t="shared" si="95"/>
        <v>0.342574130343827</v>
      </c>
    </row>
    <row r="531" s="352" customFormat="1" ht="24" customHeight="1" spans="1:10">
      <c r="A531" s="412">
        <v>2080106</v>
      </c>
      <c r="B531" s="413">
        <f t="shared" si="90"/>
        <v>7</v>
      </c>
      <c r="C531" s="6" t="s">
        <v>430</v>
      </c>
      <c r="D531" s="414">
        <v>125995.7</v>
      </c>
      <c r="E531" s="414"/>
      <c r="F531" s="414">
        <f>VLOOKUP(A531,[2]Sheet2!$A$1:$B$65536,2,FALSE)</f>
        <v>47519</v>
      </c>
      <c r="G531" s="414">
        <f>VLOOKUP(A531,[2]Sheet1!$A$1:$B$65536,2,FALSE)</f>
        <v>47519</v>
      </c>
      <c r="H531" s="415">
        <f t="shared" si="94"/>
        <v>1</v>
      </c>
      <c r="I531" s="414">
        <f>G531-D531</f>
        <v>-78476.7</v>
      </c>
      <c r="J531" s="415">
        <f t="shared" si="95"/>
        <v>-0.622852208448384</v>
      </c>
    </row>
    <row r="532" s="352" customFormat="1" ht="24" customHeight="1" spans="1:10">
      <c r="A532" s="412">
        <v>2080107</v>
      </c>
      <c r="B532" s="413">
        <f t="shared" si="90"/>
        <v>7</v>
      </c>
      <c r="C532" s="6" t="s">
        <v>431</v>
      </c>
      <c r="D532" s="414"/>
      <c r="E532" s="414"/>
      <c r="F532" s="414"/>
      <c r="G532" s="414"/>
      <c r="H532" s="415"/>
      <c r="I532" s="414"/>
      <c r="J532" s="415"/>
    </row>
    <row r="533" s="352" customFormat="1" ht="24" customHeight="1" spans="1:10">
      <c r="A533" s="412">
        <v>2080108</v>
      </c>
      <c r="B533" s="413">
        <f t="shared" si="90"/>
        <v>7</v>
      </c>
      <c r="C533" s="6" t="s">
        <v>99</v>
      </c>
      <c r="D533" s="414"/>
      <c r="E533" s="414"/>
      <c r="F533" s="414"/>
      <c r="G533" s="414"/>
      <c r="H533" s="415"/>
      <c r="I533" s="414"/>
      <c r="J533" s="415"/>
    </row>
    <row r="534" s="352" customFormat="1" ht="24" customHeight="1" spans="1:10">
      <c r="A534" s="412">
        <v>2080109</v>
      </c>
      <c r="B534" s="413">
        <f t="shared" si="90"/>
        <v>7</v>
      </c>
      <c r="C534" s="6" t="s">
        <v>432</v>
      </c>
      <c r="D534" s="414"/>
      <c r="E534" s="414"/>
      <c r="F534" s="414"/>
      <c r="G534" s="414"/>
      <c r="H534" s="415"/>
      <c r="I534" s="414"/>
      <c r="J534" s="415"/>
    </row>
    <row r="535" s="352" customFormat="1" ht="24" customHeight="1" spans="1:10">
      <c r="A535" s="412">
        <v>2080110</v>
      </c>
      <c r="B535" s="413">
        <f t="shared" si="90"/>
        <v>7</v>
      </c>
      <c r="C535" s="6" t="s">
        <v>433</v>
      </c>
      <c r="D535" s="414"/>
      <c r="E535" s="414"/>
      <c r="F535" s="414"/>
      <c r="G535" s="414"/>
      <c r="H535" s="415"/>
      <c r="I535" s="414"/>
      <c r="J535" s="415"/>
    </row>
    <row r="536" s="352" customFormat="1" ht="24" customHeight="1" spans="1:10">
      <c r="A536" s="412">
        <v>2080111</v>
      </c>
      <c r="B536" s="413">
        <f t="shared" si="90"/>
        <v>7</v>
      </c>
      <c r="C536" s="6" t="s">
        <v>434</v>
      </c>
      <c r="D536" s="414"/>
      <c r="E536" s="414"/>
      <c r="F536" s="414"/>
      <c r="G536" s="414"/>
      <c r="H536" s="415"/>
      <c r="I536" s="414"/>
      <c r="J536" s="415"/>
    </row>
    <row r="537" s="352" customFormat="1" ht="24" customHeight="1" spans="1:10">
      <c r="A537" s="412">
        <v>2080112</v>
      </c>
      <c r="B537" s="413">
        <f t="shared" si="90"/>
        <v>7</v>
      </c>
      <c r="C537" s="6" t="s">
        <v>435</v>
      </c>
      <c r="D537" s="414"/>
      <c r="E537" s="414"/>
      <c r="F537" s="414"/>
      <c r="G537" s="414"/>
      <c r="H537" s="415"/>
      <c r="I537" s="414"/>
      <c r="J537" s="415"/>
    </row>
    <row r="538" s="352" customFormat="1" ht="24" customHeight="1" spans="1:10">
      <c r="A538" s="412">
        <v>2080113</v>
      </c>
      <c r="B538" s="413">
        <f t="shared" si="90"/>
        <v>7</v>
      </c>
      <c r="C538" s="6" t="s">
        <v>436</v>
      </c>
      <c r="D538" s="414"/>
      <c r="E538" s="414"/>
      <c r="F538" s="414"/>
      <c r="G538" s="414"/>
      <c r="H538" s="415"/>
      <c r="I538" s="414"/>
      <c r="J538" s="415"/>
    </row>
    <row r="539" s="352" customFormat="1" ht="24" customHeight="1" spans="1:10">
      <c r="A539" s="412">
        <v>2080114</v>
      </c>
      <c r="B539" s="413">
        <f t="shared" si="90"/>
        <v>7</v>
      </c>
      <c r="C539" s="6" t="s">
        <v>437</v>
      </c>
      <c r="D539" s="414"/>
      <c r="E539" s="414"/>
      <c r="F539" s="414"/>
      <c r="G539" s="414"/>
      <c r="H539" s="415"/>
      <c r="I539" s="414"/>
      <c r="J539" s="415"/>
    </row>
    <row r="540" s="352" customFormat="1" ht="24" customHeight="1" spans="1:10">
      <c r="A540" s="412">
        <v>2080115</v>
      </c>
      <c r="B540" s="413">
        <f t="shared" si="90"/>
        <v>7</v>
      </c>
      <c r="C540" s="6" t="s">
        <v>438</v>
      </c>
      <c r="D540" s="414"/>
      <c r="E540" s="414"/>
      <c r="F540" s="414"/>
      <c r="G540" s="414"/>
      <c r="H540" s="415"/>
      <c r="I540" s="414"/>
      <c r="J540" s="415"/>
    </row>
    <row r="541" s="352" customFormat="1" ht="24" customHeight="1" spans="1:10">
      <c r="A541" s="412">
        <v>2080116</v>
      </c>
      <c r="B541" s="413">
        <f t="shared" si="90"/>
        <v>7</v>
      </c>
      <c r="C541" s="6" t="s">
        <v>439</v>
      </c>
      <c r="D541" s="414"/>
      <c r="E541" s="414"/>
      <c r="F541" s="414"/>
      <c r="G541" s="414"/>
      <c r="H541" s="415"/>
      <c r="I541" s="414"/>
      <c r="J541" s="415"/>
    </row>
    <row r="542" s="352" customFormat="1" ht="24" customHeight="1" spans="1:10">
      <c r="A542" s="412">
        <v>2080150</v>
      </c>
      <c r="B542" s="413">
        <f t="shared" si="90"/>
        <v>7</v>
      </c>
      <c r="C542" s="6" t="s">
        <v>67</v>
      </c>
      <c r="D542" s="414">
        <v>2876638.23</v>
      </c>
      <c r="E542" s="414"/>
      <c r="F542" s="414"/>
      <c r="G542" s="414"/>
      <c r="H542" s="415"/>
      <c r="I542" s="414">
        <f t="shared" ref="I532:I595" si="96">G542-D542</f>
        <v>-2876638.23</v>
      </c>
      <c r="J542" s="415">
        <f>I542/D542</f>
        <v>-1</v>
      </c>
    </row>
    <row r="543" s="352" customFormat="1" ht="24" customHeight="1" spans="1:10">
      <c r="A543" s="412">
        <v>2080199</v>
      </c>
      <c r="B543" s="413">
        <f t="shared" si="90"/>
        <v>7</v>
      </c>
      <c r="C543" s="6" t="s">
        <v>440</v>
      </c>
      <c r="D543" s="414">
        <v>2950167.57</v>
      </c>
      <c r="E543" s="414">
        <v>173656</v>
      </c>
      <c r="F543" s="414">
        <f>VLOOKUP(A543,[2]Sheet2!$A$1:$B$65536,2,FALSE)</f>
        <v>2967596.59</v>
      </c>
      <c r="G543" s="414">
        <f>VLOOKUP(A543,[2]Sheet1!$A$1:$B$65536,2,FALSE)</f>
        <v>847243.05</v>
      </c>
      <c r="H543" s="415">
        <f t="shared" ref="H542:H546" si="97">G543/F543</f>
        <v>0.285498053493854</v>
      </c>
      <c r="I543" s="414">
        <f t="shared" si="96"/>
        <v>-2102924.52</v>
      </c>
      <c r="J543" s="415">
        <f t="shared" ref="J543:J546" si="98">I543/D543</f>
        <v>-0.712815279167346</v>
      </c>
    </row>
    <row r="544" s="352" customFormat="1" ht="24" customHeight="1" spans="1:10">
      <c r="A544" s="407">
        <v>20802</v>
      </c>
      <c r="B544" s="408">
        <f t="shared" si="90"/>
        <v>5</v>
      </c>
      <c r="C544" s="409" t="s">
        <v>441</v>
      </c>
      <c r="D544" s="410">
        <v>96878805.16</v>
      </c>
      <c r="E544" s="410">
        <v>3309459.49</v>
      </c>
      <c r="F544" s="410">
        <f>VLOOKUP(A544,[2]Sheet2!$A$1:$B$65536,2,FALSE)</f>
        <v>59622909</v>
      </c>
      <c r="G544" s="410">
        <f>VLOOKUP(A544,[2]Sheet1!$A$1:$B$65536,2,FALSE)</f>
        <v>56910612.71</v>
      </c>
      <c r="H544" s="411">
        <f t="shared" si="97"/>
        <v>0.954509158719512</v>
      </c>
      <c r="I544" s="410">
        <f t="shared" si="96"/>
        <v>-39968192.45</v>
      </c>
      <c r="J544" s="411">
        <f t="shared" si="98"/>
        <v>-0.41255868488459</v>
      </c>
    </row>
    <row r="545" s="352" customFormat="1" ht="24" customHeight="1" spans="1:10">
      <c r="A545" s="412">
        <v>2080201</v>
      </c>
      <c r="B545" s="413">
        <f t="shared" si="90"/>
        <v>7</v>
      </c>
      <c r="C545" s="6" t="s">
        <v>58</v>
      </c>
      <c r="D545" s="414">
        <v>1163115.7</v>
      </c>
      <c r="E545" s="414">
        <v>1326099.49</v>
      </c>
      <c r="F545" s="414">
        <f>VLOOKUP(A545,[2]Sheet2!$A$1:$B$65536,2,FALSE)</f>
        <v>2713243.87</v>
      </c>
      <c r="G545" s="414">
        <f>VLOOKUP(A545,[2]Sheet1!$A$1:$B$65536,2,FALSE)</f>
        <v>2702739.07</v>
      </c>
      <c r="H545" s="415">
        <f t="shared" si="97"/>
        <v>0.996128324432555</v>
      </c>
      <c r="I545" s="414">
        <f t="shared" si="96"/>
        <v>1539623.37</v>
      </c>
      <c r="J545" s="415">
        <f t="shared" si="98"/>
        <v>1.32370611969213</v>
      </c>
    </row>
    <row r="546" s="352" customFormat="1" ht="24" customHeight="1" spans="1:10">
      <c r="A546" s="412">
        <v>2080202</v>
      </c>
      <c r="B546" s="413">
        <f t="shared" si="90"/>
        <v>7</v>
      </c>
      <c r="C546" s="6" t="s">
        <v>59</v>
      </c>
      <c r="D546" s="414">
        <v>871634</v>
      </c>
      <c r="E546" s="414">
        <v>1030000</v>
      </c>
      <c r="F546" s="414">
        <f>VLOOKUP(A546,[2]Sheet2!$A$1:$B$65536,2,FALSE)</f>
        <v>1066360</v>
      </c>
      <c r="G546" s="414">
        <f>VLOOKUP(A546,[2]Sheet1!$A$1:$B$65536,2,FALSE)</f>
        <v>547500</v>
      </c>
      <c r="H546" s="415">
        <f t="shared" si="97"/>
        <v>0.513428860797479</v>
      </c>
      <c r="I546" s="414">
        <f t="shared" si="96"/>
        <v>-324134</v>
      </c>
      <c r="J546" s="415">
        <f t="shared" si="98"/>
        <v>-0.37186938554485</v>
      </c>
    </row>
    <row r="547" s="352" customFormat="1" ht="24" customHeight="1" spans="1:10">
      <c r="A547" s="412">
        <v>2080203</v>
      </c>
      <c r="B547" s="413">
        <f t="shared" si="90"/>
        <v>7</v>
      </c>
      <c r="C547" s="6" t="s">
        <v>60</v>
      </c>
      <c r="D547" s="414"/>
      <c r="E547" s="414"/>
      <c r="F547" s="414"/>
      <c r="G547" s="414"/>
      <c r="H547" s="415"/>
      <c r="I547" s="414"/>
      <c r="J547" s="415"/>
    </row>
    <row r="548" s="352" customFormat="1" ht="24" customHeight="1" spans="1:10">
      <c r="A548" s="412">
        <v>2080206</v>
      </c>
      <c r="B548" s="413">
        <f t="shared" si="90"/>
        <v>7</v>
      </c>
      <c r="C548" s="6" t="s">
        <v>442</v>
      </c>
      <c r="D548" s="414">
        <v>47800</v>
      </c>
      <c r="E548" s="414"/>
      <c r="F548" s="414">
        <f>VLOOKUP(A548,[2]Sheet2!$A$1:$B$65536,2,FALSE)</f>
        <v>47000</v>
      </c>
      <c r="G548" s="414">
        <f>VLOOKUP(A548,[2]Sheet1!$A$1:$B$65536,2,FALSE)</f>
        <v>47000</v>
      </c>
      <c r="H548" s="415">
        <f>G550/F550</f>
        <v>0</v>
      </c>
      <c r="I548" s="414">
        <f t="shared" si="96"/>
        <v>-800</v>
      </c>
      <c r="J548" s="415">
        <f t="shared" ref="J548:J552" si="99">I548/D548</f>
        <v>-0.0167364016736402</v>
      </c>
    </row>
    <row r="549" s="352" customFormat="1" ht="24" customHeight="1" spans="1:10">
      <c r="A549" s="412">
        <v>2080207</v>
      </c>
      <c r="B549" s="413">
        <f t="shared" si="90"/>
        <v>7</v>
      </c>
      <c r="C549" s="6" t="s">
        <v>443</v>
      </c>
      <c r="D549" s="414"/>
      <c r="E549" s="414"/>
      <c r="F549" s="414">
        <f>VLOOKUP(A549,[2]Sheet2!$A$1:$B$65536,2,FALSE)</f>
        <v>3120</v>
      </c>
      <c r="G549" s="414">
        <f>VLOOKUP(A549,[2]Sheet1!$A$1:$B$65536,2,FALSE)</f>
        <v>3120</v>
      </c>
      <c r="H549" s="415">
        <f>G551/F551</f>
        <v>7.39199605320847</v>
      </c>
      <c r="I549" s="414">
        <f t="shared" si="96"/>
        <v>3120</v>
      </c>
      <c r="J549" s="415"/>
    </row>
    <row r="550" s="352" customFormat="1" ht="24" customHeight="1" spans="1:10">
      <c r="A550" s="412">
        <v>2080208</v>
      </c>
      <c r="B550" s="413">
        <f t="shared" si="90"/>
        <v>7</v>
      </c>
      <c r="C550" s="6" t="s">
        <v>444</v>
      </c>
      <c r="D550" s="414">
        <v>93525952.39</v>
      </c>
      <c r="E550" s="414"/>
      <c r="F550" s="414">
        <f>VLOOKUP(A550,[2]Sheet2!$A$1:$B$65536,2,FALSE)</f>
        <v>48540711.88</v>
      </c>
      <c r="G550" s="414"/>
      <c r="H550" s="415">
        <f t="shared" ref="H550:H557" si="100">G550/F550</f>
        <v>0</v>
      </c>
      <c r="I550" s="414">
        <f t="shared" si="96"/>
        <v>-93525952.39</v>
      </c>
      <c r="J550" s="415">
        <f t="shared" si="99"/>
        <v>-1</v>
      </c>
    </row>
    <row r="551" s="352" customFormat="1" ht="24" customHeight="1" spans="1:10">
      <c r="A551" s="412">
        <v>2080299</v>
      </c>
      <c r="B551" s="413">
        <f t="shared" si="90"/>
        <v>7</v>
      </c>
      <c r="C551" s="6" t="s">
        <v>445</v>
      </c>
      <c r="D551" s="414">
        <v>1270303.07</v>
      </c>
      <c r="E551" s="414">
        <v>953360</v>
      </c>
      <c r="F551" s="414">
        <f>VLOOKUP(A551,[2]Sheet2!$A$1:$B$65536,2,FALSE)</f>
        <v>7252473.25</v>
      </c>
      <c r="G551" s="414">
        <f>VLOOKUP(A551,[2]Sheet1!$A$1:$B$65536,2,FALSE)</f>
        <v>53610253.64</v>
      </c>
      <c r="H551" s="415">
        <f t="shared" si="100"/>
        <v>7.39199605320847</v>
      </c>
      <c r="I551" s="414">
        <f t="shared" si="96"/>
        <v>52339950.57</v>
      </c>
      <c r="J551" s="415">
        <f t="shared" si="99"/>
        <v>41.2027269760121</v>
      </c>
    </row>
    <row r="552" s="352" customFormat="1" ht="24" customHeight="1" spans="1:10">
      <c r="A552" s="407">
        <v>20804</v>
      </c>
      <c r="B552" s="408">
        <f t="shared" si="90"/>
        <v>5</v>
      </c>
      <c r="C552" s="409" t="s">
        <v>446</v>
      </c>
      <c r="D552" s="410"/>
      <c r="E552" s="410"/>
      <c r="F552" s="410"/>
      <c r="G552" s="410"/>
      <c r="H552" s="411"/>
      <c r="I552" s="410"/>
      <c r="J552" s="411"/>
    </row>
    <row r="553" s="352" customFormat="1" ht="24" customHeight="1" spans="1:10">
      <c r="A553" s="412">
        <v>2080402</v>
      </c>
      <c r="B553" s="413">
        <f t="shared" si="90"/>
        <v>7</v>
      </c>
      <c r="C553" s="6" t="s">
        <v>447</v>
      </c>
      <c r="D553" s="414"/>
      <c r="E553" s="414"/>
      <c r="F553" s="414"/>
      <c r="G553" s="414"/>
      <c r="H553" s="415"/>
      <c r="I553" s="414"/>
      <c r="J553" s="415"/>
    </row>
    <row r="554" s="352" customFormat="1" ht="24" customHeight="1" spans="1:10">
      <c r="A554" s="407">
        <v>20805</v>
      </c>
      <c r="B554" s="408">
        <f t="shared" si="90"/>
        <v>5</v>
      </c>
      <c r="C554" s="409" t="s">
        <v>448</v>
      </c>
      <c r="D554" s="410">
        <v>355388245.15</v>
      </c>
      <c r="E554" s="410">
        <v>244402364.84</v>
      </c>
      <c r="F554" s="410">
        <f>VLOOKUP(A554,[2]Sheet2!$A$1:$B$65536,2,FALSE)</f>
        <v>304718625.19</v>
      </c>
      <c r="G554" s="410">
        <f>VLOOKUP(A554,[2]Sheet1!$A$1:$B$65536,2,FALSE)</f>
        <v>338093226.44</v>
      </c>
      <c r="H554" s="411">
        <f>G554/F554</f>
        <v>1.10952596425371</v>
      </c>
      <c r="I554" s="410">
        <f>G554-D554</f>
        <v>-17295018.71</v>
      </c>
      <c r="J554" s="411">
        <f>I554/D554</f>
        <v>-0.0486651400152535</v>
      </c>
    </row>
    <row r="555" s="352" customFormat="1" ht="24" customHeight="1" spans="1:10">
      <c r="A555" s="412">
        <v>2080501</v>
      </c>
      <c r="B555" s="413">
        <f t="shared" si="90"/>
        <v>7</v>
      </c>
      <c r="C555" s="6" t="s">
        <v>449</v>
      </c>
      <c r="D555" s="414">
        <v>7779793.56</v>
      </c>
      <c r="E555" s="414">
        <v>422949</v>
      </c>
      <c r="F555" s="414">
        <f>VLOOKUP(A555,[2]Sheet2!$A$1:$B$65536,2,FALSE)</f>
        <v>512124.44</v>
      </c>
      <c r="G555" s="414">
        <f>VLOOKUP(A555,[2]Sheet1!$A$1:$B$65536,2,FALSE)</f>
        <v>427686.56</v>
      </c>
      <c r="H555" s="415">
        <f t="shared" si="100"/>
        <v>0.835122338625354</v>
      </c>
      <c r="I555" s="414">
        <f t="shared" si="96"/>
        <v>-7352107</v>
      </c>
      <c r="J555" s="415">
        <f t="shared" ref="J554:J561" si="101">I555/D555</f>
        <v>-0.945025975727819</v>
      </c>
    </row>
    <row r="556" s="352" customFormat="1" ht="24" customHeight="1" spans="1:10">
      <c r="A556" s="412">
        <v>2080502</v>
      </c>
      <c r="B556" s="413">
        <f t="shared" si="90"/>
        <v>7</v>
      </c>
      <c r="C556" s="6" t="s">
        <v>450</v>
      </c>
      <c r="D556" s="414">
        <v>50700618.14</v>
      </c>
      <c r="E556" s="414">
        <v>577293.6</v>
      </c>
      <c r="F556" s="414">
        <f>VLOOKUP(A556,[2]Sheet2!$A$1:$B$65536,2,FALSE)</f>
        <v>1123269.6</v>
      </c>
      <c r="G556" s="414">
        <f>VLOOKUP(A556,[2]Sheet1!$A$1:$B$65536,2,FALSE)</f>
        <v>46433509.6</v>
      </c>
      <c r="H556" s="415">
        <f t="shared" si="100"/>
        <v>41.3378138249268</v>
      </c>
      <c r="I556" s="414">
        <f t="shared" si="96"/>
        <v>-4267108.54</v>
      </c>
      <c r="J556" s="415">
        <f t="shared" si="101"/>
        <v>-0.0841628504058313</v>
      </c>
    </row>
    <row r="557" s="352" customFormat="1" ht="24" customHeight="1" spans="1:10">
      <c r="A557" s="412">
        <v>2080503</v>
      </c>
      <c r="B557" s="413">
        <f t="shared" si="90"/>
        <v>7</v>
      </c>
      <c r="C557" s="6" t="s">
        <v>451</v>
      </c>
      <c r="D557" s="414">
        <v>918562.44</v>
      </c>
      <c r="E557" s="414">
        <v>648378.98</v>
      </c>
      <c r="F557" s="414">
        <f>VLOOKUP(A557,[2]Sheet2!$A$1:$B$65536,2,FALSE)</f>
        <v>1565097.22</v>
      </c>
      <c r="G557" s="414">
        <f>VLOOKUP(A557,[2]Sheet1!$A$1:$B$65536,2,FALSE)</f>
        <v>1614148.95</v>
      </c>
      <c r="H557" s="415">
        <f t="shared" si="100"/>
        <v>1.03134101151876</v>
      </c>
      <c r="I557" s="414">
        <f t="shared" si="96"/>
        <v>695586.51</v>
      </c>
      <c r="J557" s="415">
        <f t="shared" si="101"/>
        <v>0.757255554668663</v>
      </c>
    </row>
    <row r="558" s="352" customFormat="1" ht="24" customHeight="1" spans="1:10">
      <c r="A558" s="412">
        <v>2080505</v>
      </c>
      <c r="B558" s="413">
        <f t="shared" si="90"/>
        <v>7</v>
      </c>
      <c r="C558" s="6" t="s">
        <v>452</v>
      </c>
      <c r="D558" s="414">
        <v>94066998.36</v>
      </c>
      <c r="E558" s="414">
        <v>100502495.51</v>
      </c>
      <c r="F558" s="414">
        <f>VLOOKUP(A558,[2]Sheet2!$A$1:$B$65536,2,FALSE)</f>
        <v>108531547.21</v>
      </c>
      <c r="G558" s="414">
        <f>VLOOKUP(A558,[2]Sheet1!$A$1:$B$65536,2,FALSE)</f>
        <v>99628550.71</v>
      </c>
      <c r="H558" s="415">
        <f>G559/F558</f>
        <v>0.513024388312321</v>
      </c>
      <c r="I558" s="414">
        <f t="shared" si="96"/>
        <v>5561552.34999999</v>
      </c>
      <c r="J558" s="415">
        <f t="shared" si="101"/>
        <v>0.0591233104804259</v>
      </c>
    </row>
    <row r="559" s="352" customFormat="1" ht="24" customHeight="1" spans="1:10">
      <c r="A559" s="412">
        <v>2080506</v>
      </c>
      <c r="B559" s="413">
        <f t="shared" si="90"/>
        <v>7</v>
      </c>
      <c r="C559" s="6" t="s">
        <v>453</v>
      </c>
      <c r="D559" s="414">
        <v>121294552.05</v>
      </c>
      <c r="E559" s="414">
        <v>49891025.55</v>
      </c>
      <c r="F559" s="414">
        <f>VLOOKUP(A559,[2]Sheet2!$A$1:$B$65536,2,FALSE)</f>
        <v>58676586.72</v>
      </c>
      <c r="G559" s="414">
        <f>VLOOKUP(A559,[2]Sheet1!$A$1:$B$65536,2,FALSE)</f>
        <v>55679330.62</v>
      </c>
      <c r="H559" s="415">
        <f>G560/F559</f>
        <v>2.28898795086559</v>
      </c>
      <c r="I559" s="414">
        <f t="shared" si="96"/>
        <v>-65615221.43</v>
      </c>
      <c r="J559" s="415">
        <f t="shared" si="101"/>
        <v>-0.540957696129271</v>
      </c>
    </row>
    <row r="560" s="352" customFormat="1" ht="24" customHeight="1" spans="1:10">
      <c r="A560" s="412">
        <v>2080507</v>
      </c>
      <c r="B560" s="413">
        <f t="shared" si="90"/>
        <v>7</v>
      </c>
      <c r="C560" s="6" t="s">
        <v>454</v>
      </c>
      <c r="D560" s="414">
        <v>80093506.5</v>
      </c>
      <c r="E560" s="414">
        <v>92000000</v>
      </c>
      <c r="F560" s="414">
        <f>VLOOKUP(A560,[2]Sheet2!$A$1:$B$65536,2,FALSE)</f>
        <v>134310000</v>
      </c>
      <c r="G560" s="414">
        <f>VLOOKUP(A560,[2]Sheet1!$A$1:$B$65536,2,FALSE)</f>
        <v>134310000</v>
      </c>
      <c r="H560" s="415">
        <f>G562/F560</f>
        <v>0</v>
      </c>
      <c r="I560" s="414">
        <f t="shared" si="96"/>
        <v>54216493.5</v>
      </c>
      <c r="J560" s="415">
        <f t="shared" si="101"/>
        <v>0.676914969380196</v>
      </c>
    </row>
    <row r="561" s="352" customFormat="1" ht="24" customHeight="1" spans="1:10">
      <c r="A561" s="412">
        <v>2080508</v>
      </c>
      <c r="B561" s="413">
        <f t="shared" si="90"/>
        <v>7</v>
      </c>
      <c r="C561" s="6" t="s">
        <v>455</v>
      </c>
      <c r="D561" s="414">
        <v>350.3</v>
      </c>
      <c r="E561" s="414">
        <v>360222.2</v>
      </c>
      <c r="F561" s="414"/>
      <c r="G561" s="414"/>
      <c r="H561" s="415"/>
      <c r="I561" s="414">
        <f t="shared" si="96"/>
        <v>-350.3</v>
      </c>
      <c r="J561" s="415"/>
    </row>
    <row r="562" s="352" customFormat="1" ht="24" customHeight="1" spans="1:10">
      <c r="A562" s="412">
        <v>2080599</v>
      </c>
      <c r="B562" s="413">
        <f t="shared" si="90"/>
        <v>7</v>
      </c>
      <c r="C562" s="6" t="s">
        <v>456</v>
      </c>
      <c r="D562" s="414">
        <v>533863.8</v>
      </c>
      <c r="E562" s="414"/>
      <c r="F562" s="414"/>
      <c r="G562" s="414"/>
      <c r="H562" s="415"/>
      <c r="I562" s="414">
        <f t="shared" si="96"/>
        <v>-533863.8</v>
      </c>
      <c r="J562" s="415">
        <f t="shared" ref="J562:J571" si="102">I562/D562</f>
        <v>-1</v>
      </c>
    </row>
    <row r="563" s="352" customFormat="1" ht="24" customHeight="1" spans="1:10">
      <c r="A563" s="407">
        <v>20806</v>
      </c>
      <c r="B563" s="408">
        <f t="shared" si="90"/>
        <v>5</v>
      </c>
      <c r="C563" s="409" t="s">
        <v>457</v>
      </c>
      <c r="D563" s="410"/>
      <c r="E563" s="410"/>
      <c r="F563" s="410"/>
      <c r="G563" s="410"/>
      <c r="H563" s="411"/>
      <c r="I563" s="410"/>
      <c r="J563" s="411"/>
    </row>
    <row r="564" s="352" customFormat="1" ht="24" customHeight="1" spans="1:10">
      <c r="A564" s="412">
        <v>2080601</v>
      </c>
      <c r="B564" s="413">
        <f t="shared" si="90"/>
        <v>7</v>
      </c>
      <c r="C564" s="6" t="s">
        <v>458</v>
      </c>
      <c r="D564" s="414"/>
      <c r="E564" s="414"/>
      <c r="F564" s="414"/>
      <c r="G564" s="414"/>
      <c r="H564" s="415"/>
      <c r="I564" s="414"/>
      <c r="J564" s="415"/>
    </row>
    <row r="565" s="352" customFormat="1" ht="24" customHeight="1" spans="1:10">
      <c r="A565" s="412">
        <v>2080602</v>
      </c>
      <c r="B565" s="413">
        <f t="shared" si="90"/>
        <v>7</v>
      </c>
      <c r="C565" s="6" t="s">
        <v>459</v>
      </c>
      <c r="D565" s="414"/>
      <c r="E565" s="414"/>
      <c r="F565" s="414"/>
      <c r="G565" s="414"/>
      <c r="H565" s="415"/>
      <c r="I565" s="414"/>
      <c r="J565" s="415"/>
    </row>
    <row r="566" s="352" customFormat="1" ht="24" customHeight="1" spans="1:10">
      <c r="A566" s="412">
        <v>2080699</v>
      </c>
      <c r="B566" s="413">
        <f t="shared" si="90"/>
        <v>7</v>
      </c>
      <c r="C566" s="6" t="s">
        <v>460</v>
      </c>
      <c r="D566" s="414"/>
      <c r="E566" s="414"/>
      <c r="F566" s="414"/>
      <c r="G566" s="414"/>
      <c r="H566" s="415"/>
      <c r="I566" s="414"/>
      <c r="J566" s="415"/>
    </row>
    <row r="567" s="352" customFormat="1" ht="24" customHeight="1" spans="1:10">
      <c r="A567" s="407">
        <v>20807</v>
      </c>
      <c r="B567" s="408">
        <f t="shared" si="90"/>
        <v>5</v>
      </c>
      <c r="C567" s="409" t="s">
        <v>461</v>
      </c>
      <c r="D567" s="410">
        <v>21324977.62</v>
      </c>
      <c r="E567" s="410">
        <v>18139486.07</v>
      </c>
      <c r="F567" s="410">
        <f>VLOOKUP(A567,[2]Sheet2!$A$1:$B$65536,2,FALSE)</f>
        <v>20289158.53</v>
      </c>
      <c r="G567" s="410">
        <f>VLOOKUP(A567,[2]Sheet1!$A$1:$B$65536,2,FALSE)</f>
        <v>20051131.74</v>
      </c>
      <c r="H567" s="411">
        <f>G567/F567</f>
        <v>0.988268276890436</v>
      </c>
      <c r="I567" s="410">
        <f t="shared" si="96"/>
        <v>-1273845.88</v>
      </c>
      <c r="J567" s="411">
        <f>I567/D567</f>
        <v>-0.0597349222446688</v>
      </c>
    </row>
    <row r="568" s="352" customFormat="1" ht="24" customHeight="1" spans="1:10">
      <c r="A568" s="412">
        <v>2080701</v>
      </c>
      <c r="B568" s="413">
        <f t="shared" si="90"/>
        <v>7</v>
      </c>
      <c r="C568" s="6" t="s">
        <v>462</v>
      </c>
      <c r="D568" s="414">
        <v>5428318.91</v>
      </c>
      <c r="E568" s="414">
        <v>2730084.26</v>
      </c>
      <c r="F568" s="414">
        <f>VLOOKUP(A568,[2]Sheet2!$A$1:$B$65536,2,FALSE)</f>
        <v>728553.5</v>
      </c>
      <c r="G568" s="414">
        <f>VLOOKUP(A568,[2]Sheet1!$A$1:$B$65536,2,FALSE)</f>
        <v>1122303.5</v>
      </c>
      <c r="H568" s="415">
        <f t="shared" ref="H567:H571" si="103">G568/F568</f>
        <v>1.54045447588955</v>
      </c>
      <c r="I568" s="414">
        <f t="shared" si="96"/>
        <v>-4306015.41</v>
      </c>
      <c r="J568" s="415">
        <f t="shared" si="102"/>
        <v>-0.793250264288544</v>
      </c>
    </row>
    <row r="569" s="352" customFormat="1" ht="24" customHeight="1" spans="1:10">
      <c r="A569" s="412">
        <v>2080702</v>
      </c>
      <c r="B569" s="413">
        <f t="shared" si="90"/>
        <v>7</v>
      </c>
      <c r="C569" s="6" t="s">
        <v>463</v>
      </c>
      <c r="D569" s="414">
        <v>1057673</v>
      </c>
      <c r="E569" s="414">
        <v>3337000</v>
      </c>
      <c r="F569" s="414">
        <f>VLOOKUP(A569,[2]Sheet2!$A$1:$B$65536,2,FALSE)</f>
        <v>2408742</v>
      </c>
      <c r="G569" s="414">
        <f>VLOOKUP(A569,[2]Sheet1!$A$1:$B$65536,2,FALSE)</f>
        <v>2866181</v>
      </c>
      <c r="H569" s="415">
        <f t="shared" si="103"/>
        <v>1.18990784401152</v>
      </c>
      <c r="I569" s="414">
        <f t="shared" si="96"/>
        <v>1808508</v>
      </c>
      <c r="J569" s="415">
        <f t="shared" si="102"/>
        <v>1.70989332241629</v>
      </c>
    </row>
    <row r="570" s="352" customFormat="1" ht="24" customHeight="1" spans="1:10">
      <c r="A570" s="412">
        <v>2080704</v>
      </c>
      <c r="B570" s="413">
        <f t="shared" si="90"/>
        <v>7</v>
      </c>
      <c r="C570" s="6" t="s">
        <v>464</v>
      </c>
      <c r="D570" s="414">
        <v>2673482.17</v>
      </c>
      <c r="E570" s="414">
        <v>3304560</v>
      </c>
      <c r="F570" s="414">
        <f>VLOOKUP(A570,[2]Sheet2!$A$1:$B$65536,2,FALSE)</f>
        <v>2867584.23</v>
      </c>
      <c r="G570" s="414">
        <f>VLOOKUP(A570,[2]Sheet1!$A$1:$B$65536,2,FALSE)</f>
        <v>4849819.24</v>
      </c>
      <c r="H570" s="415">
        <f t="shared" si="103"/>
        <v>1.69125607166559</v>
      </c>
      <c r="I570" s="414">
        <f t="shared" si="96"/>
        <v>2176337.07</v>
      </c>
      <c r="J570" s="415">
        <f t="shared" si="102"/>
        <v>0.814045851669174</v>
      </c>
    </row>
    <row r="571" s="352" customFormat="1" ht="24" customHeight="1" spans="1:10">
      <c r="A571" s="412">
        <v>2080705</v>
      </c>
      <c r="B571" s="413">
        <f t="shared" si="90"/>
        <v>7</v>
      </c>
      <c r="C571" s="6" t="s">
        <v>465</v>
      </c>
      <c r="D571" s="414">
        <v>9789278.81</v>
      </c>
      <c r="E571" s="414">
        <v>8155020</v>
      </c>
      <c r="F571" s="414">
        <f>VLOOKUP(A571,[2]Sheet2!$A$1:$B$65536,2,FALSE)</f>
        <v>7632152.8</v>
      </c>
      <c r="G571" s="414">
        <f>VLOOKUP(A571,[2]Sheet1!$A$1:$B$65536,2,FALSE)</f>
        <v>8097710.12</v>
      </c>
      <c r="H571" s="415">
        <f t="shared" si="103"/>
        <v>1.06099947579666</v>
      </c>
      <c r="I571" s="414">
        <f t="shared" si="96"/>
        <v>-1691568.69</v>
      </c>
      <c r="J571" s="415">
        <f t="shared" si="102"/>
        <v>-0.172798090935159</v>
      </c>
    </row>
    <row r="572" s="352" customFormat="1" ht="24" customHeight="1" spans="1:10">
      <c r="A572" s="412">
        <v>2080709</v>
      </c>
      <c r="B572" s="413">
        <f t="shared" si="90"/>
        <v>7</v>
      </c>
      <c r="C572" s="6" t="s">
        <v>466</v>
      </c>
      <c r="D572" s="414"/>
      <c r="E572" s="414"/>
      <c r="F572" s="414"/>
      <c r="G572" s="414"/>
      <c r="H572" s="415"/>
      <c r="I572" s="414"/>
      <c r="J572" s="415"/>
    </row>
    <row r="573" s="352" customFormat="1" ht="24" customHeight="1" spans="1:10">
      <c r="A573" s="412">
        <v>2080711</v>
      </c>
      <c r="B573" s="413">
        <f t="shared" si="90"/>
        <v>7</v>
      </c>
      <c r="C573" s="6" t="s">
        <v>467</v>
      </c>
      <c r="D573" s="414"/>
      <c r="E573" s="414">
        <v>450000</v>
      </c>
      <c r="F573" s="414"/>
      <c r="G573" s="414"/>
      <c r="H573" s="415"/>
      <c r="I573" s="414"/>
      <c r="J573" s="415"/>
    </row>
    <row r="574" s="352" customFormat="1" ht="24" customHeight="1" spans="1:10">
      <c r="A574" s="412">
        <v>2080712</v>
      </c>
      <c r="B574" s="413">
        <f t="shared" si="90"/>
        <v>7</v>
      </c>
      <c r="C574" s="6" t="s">
        <v>468</v>
      </c>
      <c r="D574" s="414"/>
      <c r="E574" s="414"/>
      <c r="F574" s="414"/>
      <c r="G574" s="414"/>
      <c r="H574" s="415"/>
      <c r="I574" s="414"/>
      <c r="J574" s="415"/>
    </row>
    <row r="575" s="352" customFormat="1" ht="24" customHeight="1" spans="1:10">
      <c r="A575" s="412">
        <v>2080713</v>
      </c>
      <c r="B575" s="413">
        <f t="shared" si="90"/>
        <v>7</v>
      </c>
      <c r="C575" s="6" t="s">
        <v>469</v>
      </c>
      <c r="D575" s="414"/>
      <c r="E575" s="414"/>
      <c r="F575" s="414"/>
      <c r="G575" s="414"/>
      <c r="H575" s="415"/>
      <c r="I575" s="414"/>
      <c r="J575" s="415"/>
    </row>
    <row r="576" s="352" customFormat="1" ht="24" customHeight="1" spans="1:10">
      <c r="A576" s="412">
        <v>2080799</v>
      </c>
      <c r="B576" s="413">
        <f t="shared" si="90"/>
        <v>7</v>
      </c>
      <c r="C576" s="6" t="s">
        <v>470</v>
      </c>
      <c r="D576" s="414">
        <v>2376224.73</v>
      </c>
      <c r="E576" s="414">
        <v>162821.81</v>
      </c>
      <c r="F576" s="414">
        <f>VLOOKUP(A576,[2]Sheet2!$A$1:$B$65536,2,FALSE)</f>
        <v>6652126</v>
      </c>
      <c r="G576" s="414">
        <f>VLOOKUP(A576,[2]Sheet1!$A$1:$B$65536,2,FALSE)</f>
        <v>3115117.88</v>
      </c>
      <c r="H576" s="415">
        <f t="shared" ref="H576:H581" si="104">G576/F576</f>
        <v>0.468289067284655</v>
      </c>
      <c r="I576" s="414">
        <f t="shared" si="96"/>
        <v>738893.15</v>
      </c>
      <c r="J576" s="415">
        <f t="shared" ref="J576:J581" si="105">I576/D576</f>
        <v>0.310952554559097</v>
      </c>
    </row>
    <row r="577" s="352" customFormat="1" ht="24" customHeight="1" spans="1:10">
      <c r="A577" s="407">
        <v>20808</v>
      </c>
      <c r="B577" s="408">
        <f t="shared" si="90"/>
        <v>5</v>
      </c>
      <c r="C577" s="409" t="s">
        <v>471</v>
      </c>
      <c r="D577" s="410">
        <v>32394824.91</v>
      </c>
      <c r="E577" s="410">
        <v>37320297.53</v>
      </c>
      <c r="F577" s="410">
        <f>VLOOKUP(A577,[2]Sheet2!$A$1:$B$65536,2,FALSE)</f>
        <v>34028186.6</v>
      </c>
      <c r="G577" s="410">
        <f>VLOOKUP(A577,[2]Sheet1!$A$1:$B$65536,2,FALSE)</f>
        <v>27714602.47</v>
      </c>
      <c r="H577" s="411">
        <f t="shared" si="104"/>
        <v>0.814460164915165</v>
      </c>
      <c r="I577" s="410">
        <f t="shared" si="96"/>
        <v>-4680222.44</v>
      </c>
      <c r="J577" s="411">
        <f t="shared" si="105"/>
        <v>-0.144474386047855</v>
      </c>
    </row>
    <row r="578" s="352" customFormat="1" ht="24" customHeight="1" spans="1:10">
      <c r="A578" s="412">
        <v>2080801</v>
      </c>
      <c r="B578" s="413">
        <f t="shared" si="90"/>
        <v>7</v>
      </c>
      <c r="C578" s="6" t="s">
        <v>472</v>
      </c>
      <c r="D578" s="414">
        <v>10862697.37</v>
      </c>
      <c r="E578" s="414">
        <v>11238493</v>
      </c>
      <c r="F578" s="414">
        <f>VLOOKUP(A578,[2]Sheet2!$A$1:$B$65536,2,FALSE)</f>
        <v>11348188.2</v>
      </c>
      <c r="G578" s="414">
        <f>VLOOKUP(A578,[2]Sheet1!$A$1:$B$65536,2,FALSE)</f>
        <v>7572759.42</v>
      </c>
      <c r="H578" s="415">
        <f t="shared" si="104"/>
        <v>0.667309995792985</v>
      </c>
      <c r="I578" s="414">
        <f t="shared" si="96"/>
        <v>-3289937.95</v>
      </c>
      <c r="J578" s="415">
        <f t="shared" si="105"/>
        <v>-0.302865654628837</v>
      </c>
    </row>
    <row r="579" s="352" customFormat="1" ht="24" customHeight="1" spans="1:10">
      <c r="A579" s="412">
        <v>2080802</v>
      </c>
      <c r="B579" s="413">
        <f t="shared" si="90"/>
        <v>7</v>
      </c>
      <c r="C579" s="6" t="s">
        <v>473</v>
      </c>
      <c r="D579" s="414">
        <v>225000</v>
      </c>
      <c r="E579" s="414"/>
      <c r="F579" s="414">
        <f>VLOOKUP(A579,[2]Sheet2!$A$1:$B$65536,2,FALSE)</f>
        <v>17400</v>
      </c>
      <c r="G579" s="414">
        <f>VLOOKUP(A579,[2]Sheet1!$A$1:$B$65536,2,FALSE)</f>
        <v>16800</v>
      </c>
      <c r="H579" s="415">
        <f t="shared" si="104"/>
        <v>0.96551724137931</v>
      </c>
      <c r="I579" s="414">
        <f t="shared" si="96"/>
        <v>-208200</v>
      </c>
      <c r="J579" s="415">
        <f t="shared" si="105"/>
        <v>-0.925333333333333</v>
      </c>
    </row>
    <row r="580" s="352" customFormat="1" ht="24" customHeight="1" spans="1:10">
      <c r="A580" s="412">
        <v>2080803</v>
      </c>
      <c r="B580" s="413">
        <f t="shared" si="90"/>
        <v>7</v>
      </c>
      <c r="C580" s="6" t="s">
        <v>474</v>
      </c>
      <c r="D580" s="414">
        <v>11170674.08</v>
      </c>
      <c r="E580" s="414">
        <v>13755116.75</v>
      </c>
      <c r="F580" s="414">
        <f>VLOOKUP(A580,[2]Sheet2!$A$1:$B$65536,2,FALSE)</f>
        <v>13604498</v>
      </c>
      <c r="G580" s="414">
        <f>VLOOKUP(A580,[2]Sheet1!$A$1:$B$65536,2,FALSE)</f>
        <v>13489968.89</v>
      </c>
      <c r="H580" s="415">
        <f t="shared" si="104"/>
        <v>0.991581526198174</v>
      </c>
      <c r="I580" s="414">
        <f t="shared" si="96"/>
        <v>2319294.81</v>
      </c>
      <c r="J580" s="415">
        <f t="shared" si="105"/>
        <v>0.207623532240769</v>
      </c>
    </row>
    <row r="581" s="352" customFormat="1" ht="24" customHeight="1" spans="1:10">
      <c r="A581" s="412">
        <v>2080805</v>
      </c>
      <c r="B581" s="413">
        <f t="shared" si="90"/>
        <v>7</v>
      </c>
      <c r="C581" s="6" t="s">
        <v>475</v>
      </c>
      <c r="D581" s="414">
        <v>6811182</v>
      </c>
      <c r="E581" s="414">
        <v>11990745</v>
      </c>
      <c r="F581" s="414">
        <f>VLOOKUP(A581,[2]Sheet2!$A$1:$B$65536,2,FALSE)</f>
        <v>7914201.5</v>
      </c>
      <c r="G581" s="414">
        <f>VLOOKUP(A581,[2]Sheet1!$A$1:$B$65536,2,FALSE)</f>
        <v>5659883.74</v>
      </c>
      <c r="H581" s="415">
        <f t="shared" si="104"/>
        <v>0.715155374803131</v>
      </c>
      <c r="I581" s="414">
        <f t="shared" si="96"/>
        <v>-1151298.26</v>
      </c>
      <c r="J581" s="415">
        <f t="shared" si="105"/>
        <v>-0.16903061172055</v>
      </c>
    </row>
    <row r="582" s="352" customFormat="1" ht="24" customHeight="1" spans="1:10">
      <c r="A582" s="412">
        <v>2080806</v>
      </c>
      <c r="B582" s="413">
        <f t="shared" si="90"/>
        <v>7</v>
      </c>
      <c r="C582" s="6" t="s">
        <v>476</v>
      </c>
      <c r="D582" s="414"/>
      <c r="E582" s="414"/>
      <c r="F582" s="414"/>
      <c r="G582" s="414"/>
      <c r="H582" s="415"/>
      <c r="I582" s="414"/>
      <c r="J582" s="415"/>
    </row>
    <row r="583" s="352" customFormat="1" ht="24" customHeight="1" spans="1:10">
      <c r="A583" s="412">
        <v>2080807</v>
      </c>
      <c r="B583" s="413">
        <f t="shared" si="90"/>
        <v>7</v>
      </c>
      <c r="C583" s="6" t="s">
        <v>477</v>
      </c>
      <c r="D583" s="414"/>
      <c r="E583" s="414"/>
      <c r="F583" s="414"/>
      <c r="G583" s="414"/>
      <c r="H583" s="415"/>
      <c r="I583" s="414"/>
      <c r="J583" s="415"/>
    </row>
    <row r="584" s="352" customFormat="1" ht="24" customHeight="1" spans="1:10">
      <c r="A584" s="412">
        <v>2080808</v>
      </c>
      <c r="B584" s="413">
        <f t="shared" si="90"/>
        <v>7</v>
      </c>
      <c r="C584" s="6" t="s">
        <v>478</v>
      </c>
      <c r="D584" s="414">
        <v>210000</v>
      </c>
      <c r="E584" s="414"/>
      <c r="F584" s="414"/>
      <c r="G584" s="414"/>
      <c r="H584" s="415"/>
      <c r="I584" s="414">
        <f t="shared" si="96"/>
        <v>-210000</v>
      </c>
      <c r="J584" s="415">
        <f>I584/D584</f>
        <v>-1</v>
      </c>
    </row>
    <row r="585" s="352" customFormat="1" ht="24" customHeight="1" spans="1:10">
      <c r="A585" s="412">
        <v>2080899</v>
      </c>
      <c r="B585" s="413">
        <f t="shared" ref="B585:B648" si="106">LEN(A585)</f>
        <v>7</v>
      </c>
      <c r="C585" s="6" t="s">
        <v>479</v>
      </c>
      <c r="D585" s="414">
        <v>3115271.46</v>
      </c>
      <c r="E585" s="414">
        <v>335942.78</v>
      </c>
      <c r="F585" s="414">
        <f>VLOOKUP(A585,[2]Sheet2!$A$1:$B$65536,2,FALSE)</f>
        <v>1143898.9</v>
      </c>
      <c r="G585" s="414">
        <f>VLOOKUP(A585,[2]Sheet1!$A$1:$B$65536,2,FALSE)</f>
        <v>975190.42</v>
      </c>
      <c r="H585" s="415">
        <f t="shared" ref="H584:H587" si="107">G585/F585</f>
        <v>0.85251451854705</v>
      </c>
      <c r="I585" s="414">
        <f t="shared" si="96"/>
        <v>-2140081.04</v>
      </c>
      <c r="J585" s="415">
        <f t="shared" ref="J585:J587" si="108">I585/D585</f>
        <v>-0.686964544656407</v>
      </c>
    </row>
    <row r="586" s="352" customFormat="1" ht="24" customHeight="1" spans="1:10">
      <c r="A586" s="407">
        <v>20809</v>
      </c>
      <c r="B586" s="408">
        <f t="shared" si="106"/>
        <v>5</v>
      </c>
      <c r="C586" s="409" t="s">
        <v>480</v>
      </c>
      <c r="D586" s="410">
        <v>1785470.36</v>
      </c>
      <c r="E586" s="410">
        <v>1562500</v>
      </c>
      <c r="F586" s="410">
        <f>VLOOKUP(A586,[2]Sheet2!$A$1:$B$65536,2,FALSE)</f>
        <v>1660500</v>
      </c>
      <c r="G586" s="410">
        <f>VLOOKUP(A586,[2]Sheet1!$A$1:$B$65536,2,FALSE)</f>
        <v>1589314.47</v>
      </c>
      <c r="H586" s="411">
        <f t="shared" si="107"/>
        <v>0.957130063233966</v>
      </c>
      <c r="I586" s="410">
        <f t="shared" si="96"/>
        <v>-196155.89</v>
      </c>
      <c r="J586" s="411">
        <f t="shared" si="108"/>
        <v>-0.10986230541514</v>
      </c>
    </row>
    <row r="587" s="352" customFormat="1" ht="24" customHeight="1" spans="1:10">
      <c r="A587" s="412">
        <v>2080901</v>
      </c>
      <c r="B587" s="413">
        <f t="shared" si="106"/>
        <v>7</v>
      </c>
      <c r="C587" s="6" t="s">
        <v>481</v>
      </c>
      <c r="D587" s="414">
        <v>1591125</v>
      </c>
      <c r="E587" s="414">
        <v>1552500</v>
      </c>
      <c r="F587" s="414">
        <f>VLOOKUP(A587,[2]Sheet2!$A$1:$B$65536,2,FALSE)</f>
        <v>1552500</v>
      </c>
      <c r="G587" s="414">
        <f>VLOOKUP(A587,[2]Sheet1!$A$1:$B$65536,2,FALSE)</f>
        <v>1498500</v>
      </c>
      <c r="H587" s="415">
        <f t="shared" si="107"/>
        <v>0.965217391304348</v>
      </c>
      <c r="I587" s="414">
        <f t="shared" si="96"/>
        <v>-92625</v>
      </c>
      <c r="J587" s="415">
        <f t="shared" si="108"/>
        <v>-0.0582135281640349</v>
      </c>
    </row>
    <row r="588" s="352" customFormat="1" ht="24" customHeight="1" spans="1:10">
      <c r="A588" s="412">
        <v>2080902</v>
      </c>
      <c r="B588" s="413">
        <f t="shared" si="106"/>
        <v>7</v>
      </c>
      <c r="C588" s="6" t="s">
        <v>482</v>
      </c>
      <c r="D588" s="414"/>
      <c r="E588" s="414"/>
      <c r="F588" s="414"/>
      <c r="G588" s="414"/>
      <c r="H588" s="415"/>
      <c r="I588" s="414"/>
      <c r="J588" s="415"/>
    </row>
    <row r="589" s="352" customFormat="1" ht="24" customHeight="1" spans="1:10">
      <c r="A589" s="412">
        <v>2080903</v>
      </c>
      <c r="B589" s="413">
        <f t="shared" si="106"/>
        <v>7</v>
      </c>
      <c r="C589" s="6" t="s">
        <v>483</v>
      </c>
      <c r="D589" s="414"/>
      <c r="E589" s="414"/>
      <c r="F589" s="414"/>
      <c r="G589" s="414"/>
      <c r="H589" s="415"/>
      <c r="I589" s="414"/>
      <c r="J589" s="415"/>
    </row>
    <row r="590" s="352" customFormat="1" ht="24" customHeight="1" spans="1:10">
      <c r="A590" s="412">
        <v>2080904</v>
      </c>
      <c r="B590" s="413">
        <f t="shared" si="106"/>
        <v>7</v>
      </c>
      <c r="C590" s="6" t="s">
        <v>484</v>
      </c>
      <c r="D590" s="414">
        <v>81025.36</v>
      </c>
      <c r="E590" s="414"/>
      <c r="F590" s="414">
        <f>VLOOKUP(A590,[2]Sheet2!$A$1:$B$65536,2,FALSE)</f>
        <v>20000</v>
      </c>
      <c r="G590" s="414"/>
      <c r="H590" s="415">
        <f t="shared" ref="H590:H595" si="109">G590/F590</f>
        <v>0</v>
      </c>
      <c r="I590" s="414">
        <f t="shared" si="96"/>
        <v>-81025.36</v>
      </c>
      <c r="J590" s="415">
        <f>I590/D590</f>
        <v>-1</v>
      </c>
    </row>
    <row r="591" s="352" customFormat="1" ht="24" customHeight="1" spans="1:10">
      <c r="A591" s="412">
        <v>2080905</v>
      </c>
      <c r="B591" s="413">
        <f t="shared" si="106"/>
        <v>7</v>
      </c>
      <c r="C591" s="6" t="s">
        <v>485</v>
      </c>
      <c r="D591" s="414"/>
      <c r="E591" s="414"/>
      <c r="F591" s="414"/>
      <c r="G591" s="414"/>
      <c r="H591" s="415"/>
      <c r="I591" s="414"/>
      <c r="J591" s="415"/>
    </row>
    <row r="592" s="352" customFormat="1" ht="24" customHeight="1" spans="1:10">
      <c r="A592" s="412">
        <v>2080999</v>
      </c>
      <c r="B592" s="413">
        <f t="shared" si="106"/>
        <v>7</v>
      </c>
      <c r="C592" s="6" t="s">
        <v>486</v>
      </c>
      <c r="D592" s="414">
        <v>113320</v>
      </c>
      <c r="E592" s="414">
        <v>10000</v>
      </c>
      <c r="F592" s="414">
        <f>VLOOKUP(A592,[2]Sheet2!$A$1:$B$65536,2,FALSE)</f>
        <v>88000</v>
      </c>
      <c r="G592" s="414">
        <f>VLOOKUP(A592,[2]Sheet1!$A$1:$B$65536,2,FALSE)</f>
        <v>90814.47</v>
      </c>
      <c r="H592" s="415">
        <f>G592/F592</f>
        <v>1.03198261363636</v>
      </c>
      <c r="I592" s="414">
        <f t="shared" si="96"/>
        <v>-22505.53</v>
      </c>
      <c r="J592" s="415"/>
    </row>
    <row r="593" s="352" customFormat="1" ht="24" customHeight="1" spans="1:10">
      <c r="A593" s="407">
        <v>20810</v>
      </c>
      <c r="B593" s="408">
        <f t="shared" si="106"/>
        <v>5</v>
      </c>
      <c r="C593" s="409" t="s">
        <v>487</v>
      </c>
      <c r="D593" s="410">
        <v>11855436.83</v>
      </c>
      <c r="E593" s="410">
        <v>11500492</v>
      </c>
      <c r="F593" s="410">
        <f>VLOOKUP(A593,[2]Sheet2!$A$1:$B$65536,2,FALSE)</f>
        <v>17435471.86</v>
      </c>
      <c r="G593" s="410">
        <f>VLOOKUP(A593,[2]Sheet1!$A$1:$B$65536,2,FALSE)</f>
        <v>14150357.83</v>
      </c>
      <c r="H593" s="411">
        <f>G593/F593</f>
        <v>0.811584449427112</v>
      </c>
      <c r="I593" s="410">
        <f t="shared" si="96"/>
        <v>2294921</v>
      </c>
      <c r="J593" s="411">
        <f>I593/D593</f>
        <v>0.193575406196146</v>
      </c>
    </row>
    <row r="594" s="352" customFormat="1" ht="24" customHeight="1" spans="1:10">
      <c r="A594" s="412">
        <v>2081001</v>
      </c>
      <c r="B594" s="413">
        <f t="shared" si="106"/>
        <v>7</v>
      </c>
      <c r="C594" s="6" t="s">
        <v>488</v>
      </c>
      <c r="D594" s="414">
        <v>1161342.57</v>
      </c>
      <c r="E594" s="414">
        <v>1716960</v>
      </c>
      <c r="F594" s="414">
        <f>VLOOKUP(A594,[2]Sheet2!$A$1:$B$65536,2,FALSE)</f>
        <v>1812460</v>
      </c>
      <c r="G594" s="414">
        <f>VLOOKUP(A594,[2]Sheet1!$A$1:$B$65536,2,FALSE)</f>
        <v>1027624.4</v>
      </c>
      <c r="H594" s="415">
        <f t="shared" si="109"/>
        <v>0.566977698818181</v>
      </c>
      <c r="I594" s="414">
        <f t="shared" si="96"/>
        <v>-133718.17</v>
      </c>
      <c r="J594" s="415">
        <f t="shared" ref="J592:J595" si="110">I594/D594</f>
        <v>-0.115141021653929</v>
      </c>
    </row>
    <row r="595" s="352" customFormat="1" ht="24" customHeight="1" spans="1:10">
      <c r="A595" s="412">
        <v>2081002</v>
      </c>
      <c r="B595" s="413">
        <f t="shared" si="106"/>
        <v>7</v>
      </c>
      <c r="C595" s="6" t="s">
        <v>489</v>
      </c>
      <c r="D595" s="414">
        <v>9129000</v>
      </c>
      <c r="E595" s="414">
        <v>9780000</v>
      </c>
      <c r="F595" s="414">
        <f>VLOOKUP(A595,[2]Sheet2!$A$1:$B$65536,2,FALSE)</f>
        <v>10726518</v>
      </c>
      <c r="G595" s="414">
        <f>VLOOKUP(A595,[2]Sheet1!$A$1:$B$65536,2,FALSE)</f>
        <v>10082583</v>
      </c>
      <c r="H595" s="415">
        <f t="shared" si="109"/>
        <v>0.939967937405223</v>
      </c>
      <c r="I595" s="414">
        <f t="shared" si="96"/>
        <v>953583</v>
      </c>
      <c r="J595" s="415">
        <f t="shared" si="110"/>
        <v>0.104456457443313</v>
      </c>
    </row>
    <row r="596" s="352" customFormat="1" ht="24" customHeight="1" spans="1:10">
      <c r="A596" s="412">
        <v>2081003</v>
      </c>
      <c r="B596" s="413">
        <f t="shared" si="106"/>
        <v>7</v>
      </c>
      <c r="C596" s="6" t="s">
        <v>490</v>
      </c>
      <c r="D596" s="414"/>
      <c r="E596" s="414"/>
      <c r="F596" s="414"/>
      <c r="G596" s="414"/>
      <c r="H596" s="415"/>
      <c r="I596" s="414"/>
      <c r="J596" s="415"/>
    </row>
    <row r="597" s="352" customFormat="1" ht="24" customHeight="1" spans="1:10">
      <c r="A597" s="412">
        <v>2081004</v>
      </c>
      <c r="B597" s="413">
        <f t="shared" si="106"/>
        <v>7</v>
      </c>
      <c r="C597" s="6" t="s">
        <v>491</v>
      </c>
      <c r="D597" s="414"/>
      <c r="E597" s="414"/>
      <c r="F597" s="414"/>
      <c r="G597" s="414"/>
      <c r="H597" s="415"/>
      <c r="I597" s="414"/>
      <c r="J597" s="415"/>
    </row>
    <row r="598" s="352" customFormat="1" ht="24" customHeight="1" spans="1:10">
      <c r="A598" s="412">
        <v>2081005</v>
      </c>
      <c r="B598" s="413">
        <f t="shared" si="106"/>
        <v>7</v>
      </c>
      <c r="C598" s="6" t="s">
        <v>492</v>
      </c>
      <c r="D598" s="414"/>
      <c r="E598" s="414"/>
      <c r="F598" s="414"/>
      <c r="G598" s="414"/>
      <c r="H598" s="415"/>
      <c r="I598" s="414"/>
      <c r="J598" s="415"/>
    </row>
    <row r="599" s="352" customFormat="1" ht="24" customHeight="1" spans="1:10">
      <c r="A599" s="412">
        <v>2081006</v>
      </c>
      <c r="B599" s="413">
        <f t="shared" si="106"/>
        <v>7</v>
      </c>
      <c r="C599" s="6" t="s">
        <v>493</v>
      </c>
      <c r="D599" s="414">
        <v>1438446.26</v>
      </c>
      <c r="E599" s="414"/>
      <c r="F599" s="414">
        <f>VLOOKUP(A599,[2]Sheet2!$A$1:$B$65536,2,FALSE)</f>
        <v>4856460.86</v>
      </c>
      <c r="G599" s="414">
        <f>VLOOKUP(A599,[2]Sheet1!$A$1:$B$65536,2,FALSE)</f>
        <v>3004068.43</v>
      </c>
      <c r="H599" s="415">
        <f t="shared" ref="H599:H602" si="111">G599/F599</f>
        <v>0.618571531121122</v>
      </c>
      <c r="I599" s="414">
        <f t="shared" ref="I599:I602" si="112">G599-D599</f>
        <v>1565622.17</v>
      </c>
      <c r="J599" s="415">
        <f t="shared" ref="J599:J603" si="113">I599/D599</f>
        <v>1.08841199948617</v>
      </c>
    </row>
    <row r="600" s="352" customFormat="1" ht="24" customHeight="1" spans="1:10">
      <c r="A600" s="412">
        <v>2081099</v>
      </c>
      <c r="B600" s="413">
        <f t="shared" si="106"/>
        <v>7</v>
      </c>
      <c r="C600" s="6" t="s">
        <v>494</v>
      </c>
      <c r="D600" s="414">
        <v>126648</v>
      </c>
      <c r="E600" s="414">
        <v>3532</v>
      </c>
      <c r="F600" s="414">
        <f>VLOOKUP(A600,[2]Sheet2!$A$1:$B$65536,2,FALSE)</f>
        <v>40033</v>
      </c>
      <c r="G600" s="414">
        <f>VLOOKUP(A600,[2]Sheet1!$A$1:$B$65536,2,FALSE)</f>
        <v>36082</v>
      </c>
      <c r="H600" s="415">
        <f t="shared" si="111"/>
        <v>0.901306422201684</v>
      </c>
      <c r="I600" s="414">
        <f t="shared" si="112"/>
        <v>-90566</v>
      </c>
      <c r="J600" s="415">
        <f t="shared" si="113"/>
        <v>-0.715100120017687</v>
      </c>
    </row>
    <row r="601" s="352" customFormat="1" ht="24" customHeight="1" spans="1:10">
      <c r="A601" s="407">
        <v>20811</v>
      </c>
      <c r="B601" s="408">
        <f t="shared" si="106"/>
        <v>5</v>
      </c>
      <c r="C601" s="409" t="s">
        <v>495</v>
      </c>
      <c r="D601" s="410">
        <v>18198050.67</v>
      </c>
      <c r="E601" s="410">
        <v>12310389.56</v>
      </c>
      <c r="F601" s="410">
        <f>VLOOKUP(A601,[2]Sheet2!$A$1:$B$65536,2,FALSE)</f>
        <v>36928482.13</v>
      </c>
      <c r="G601" s="410">
        <f>VLOOKUP(A601,[2]Sheet1!$A$1:$B$65536,2,FALSE)</f>
        <v>23590564.77</v>
      </c>
      <c r="H601" s="411">
        <f t="shared" si="111"/>
        <v>0.638817612025149</v>
      </c>
      <c r="I601" s="410">
        <f t="shared" si="112"/>
        <v>5392514.1</v>
      </c>
      <c r="J601" s="411">
        <f t="shared" si="113"/>
        <v>0.296323721578032</v>
      </c>
    </row>
    <row r="602" s="352" customFormat="1" ht="24" customHeight="1" spans="1:10">
      <c r="A602" s="412">
        <v>2081101</v>
      </c>
      <c r="B602" s="413">
        <f t="shared" si="106"/>
        <v>7</v>
      </c>
      <c r="C602" s="6" t="s">
        <v>58</v>
      </c>
      <c r="D602" s="414">
        <v>642719.32</v>
      </c>
      <c r="E602" s="414">
        <v>362474.71</v>
      </c>
      <c r="F602" s="414">
        <f>VLOOKUP(A602,[2]Sheet2!$A$1:$B$65536,2,FALSE)</f>
        <v>936130.63</v>
      </c>
      <c r="G602" s="414">
        <f>VLOOKUP(A602,[2]Sheet1!$A$1:$B$65536,2,FALSE)</f>
        <v>1032356.55</v>
      </c>
      <c r="H602" s="415">
        <f t="shared" si="111"/>
        <v>1.10279112435409</v>
      </c>
      <c r="I602" s="414">
        <f t="shared" si="112"/>
        <v>389637.23</v>
      </c>
      <c r="J602" s="415">
        <f t="shared" si="113"/>
        <v>0.606232328600298</v>
      </c>
    </row>
    <row r="603" s="352" customFormat="1" ht="24" customHeight="1" spans="1:10">
      <c r="A603" s="412">
        <v>2081102</v>
      </c>
      <c r="B603" s="413">
        <f t="shared" si="106"/>
        <v>7</v>
      </c>
      <c r="C603" s="6" t="s">
        <v>59</v>
      </c>
      <c r="D603" s="414"/>
      <c r="E603" s="414"/>
      <c r="F603" s="414"/>
      <c r="G603" s="414"/>
      <c r="H603" s="415"/>
      <c r="I603" s="414"/>
      <c r="J603" s="415"/>
    </row>
    <row r="604" s="352" customFormat="1" ht="24" customHeight="1" spans="1:10">
      <c r="A604" s="412">
        <v>2081103</v>
      </c>
      <c r="B604" s="413">
        <f t="shared" si="106"/>
        <v>7</v>
      </c>
      <c r="C604" s="6" t="s">
        <v>60</v>
      </c>
      <c r="D604" s="414"/>
      <c r="E604" s="414"/>
      <c r="F604" s="414"/>
      <c r="G604" s="414"/>
      <c r="H604" s="415"/>
      <c r="I604" s="414"/>
      <c r="J604" s="415"/>
    </row>
    <row r="605" s="352" customFormat="1" ht="24" customHeight="1" spans="1:10">
      <c r="A605" s="412">
        <v>2081104</v>
      </c>
      <c r="B605" s="413">
        <f t="shared" si="106"/>
        <v>7</v>
      </c>
      <c r="C605" s="6" t="s">
        <v>496</v>
      </c>
      <c r="D605" s="414">
        <v>873309.63</v>
      </c>
      <c r="E605" s="414"/>
      <c r="F605" s="414">
        <f>VLOOKUP(A605,[2]Sheet2!$A$1:$B$65536,2,FALSE)</f>
        <v>2266000</v>
      </c>
      <c r="G605" s="414">
        <f>VLOOKUP(A605,[2]Sheet1!$A$1:$B$65536,2,FALSE)</f>
        <v>2266000</v>
      </c>
      <c r="H605" s="415">
        <f t="shared" ref="H605:H610" si="114">G605/F605</f>
        <v>1</v>
      </c>
      <c r="I605" s="414">
        <f t="shared" ref="I605:I610" si="115">G605-D605</f>
        <v>1392690.37</v>
      </c>
      <c r="J605" s="415">
        <f t="shared" ref="J605:J610" si="116">I605/D605</f>
        <v>1.59472691260716</v>
      </c>
    </row>
    <row r="606" s="352" customFormat="1" ht="24" customHeight="1" spans="1:10">
      <c r="A606" s="412">
        <v>2081105</v>
      </c>
      <c r="B606" s="413">
        <f t="shared" si="106"/>
        <v>7</v>
      </c>
      <c r="C606" s="6" t="s">
        <v>497</v>
      </c>
      <c r="D606" s="414">
        <v>843500</v>
      </c>
      <c r="E606" s="414"/>
      <c r="F606" s="414">
        <f>VLOOKUP(A606,[2]Sheet2!$A$1:$B$65536,2,FALSE)</f>
        <v>767500</v>
      </c>
      <c r="G606" s="414">
        <f>VLOOKUP(A606,[2]Sheet1!$A$1:$B$65536,2,FALSE)</f>
        <v>681750</v>
      </c>
      <c r="H606" s="415">
        <f t="shared" si="114"/>
        <v>0.888273615635179</v>
      </c>
      <c r="I606" s="414">
        <f t="shared" si="115"/>
        <v>-161750</v>
      </c>
      <c r="J606" s="415">
        <f t="shared" si="116"/>
        <v>-0.19176052163604</v>
      </c>
    </row>
    <row r="607" s="352" customFormat="1" ht="24" customHeight="1" spans="1:10">
      <c r="A607" s="412">
        <v>2081106</v>
      </c>
      <c r="B607" s="413">
        <f t="shared" si="106"/>
        <v>7</v>
      </c>
      <c r="C607" s="6" t="s">
        <v>498</v>
      </c>
      <c r="D607" s="414"/>
      <c r="E607" s="414"/>
      <c r="F607" s="414"/>
      <c r="G607" s="414"/>
      <c r="H607" s="415"/>
      <c r="I607" s="414"/>
      <c r="J607" s="415"/>
    </row>
    <row r="608" s="352" customFormat="1" ht="24" customHeight="1" spans="1:10">
      <c r="A608" s="412">
        <v>2081107</v>
      </c>
      <c r="B608" s="413">
        <f t="shared" si="106"/>
        <v>7</v>
      </c>
      <c r="C608" s="6" t="s">
        <v>499</v>
      </c>
      <c r="D608" s="414">
        <v>8320090</v>
      </c>
      <c r="E608" s="414">
        <v>8736000</v>
      </c>
      <c r="F608" s="414">
        <f>VLOOKUP(A608,[2]Sheet2!$A$1:$B$65536,2,FALSE)</f>
        <v>12486280</v>
      </c>
      <c r="G608" s="414">
        <f>VLOOKUP(A608,[2]Sheet1!$A$1:$B$65536,2,FALSE)</f>
        <v>9061900</v>
      </c>
      <c r="H608" s="415">
        <f t="shared" si="114"/>
        <v>0.725748581643212</v>
      </c>
      <c r="I608" s="414">
        <f t="shared" si="115"/>
        <v>741810</v>
      </c>
      <c r="J608" s="415">
        <f t="shared" si="116"/>
        <v>0.08915889131007</v>
      </c>
    </row>
    <row r="609" s="352" customFormat="1" ht="24" customHeight="1" spans="1:10">
      <c r="A609" s="412">
        <v>2081199</v>
      </c>
      <c r="B609" s="413">
        <f t="shared" si="106"/>
        <v>7</v>
      </c>
      <c r="C609" s="6" t="s">
        <v>500</v>
      </c>
      <c r="D609" s="414">
        <v>7518431.72</v>
      </c>
      <c r="E609" s="414">
        <v>3211914.85</v>
      </c>
      <c r="F609" s="414">
        <f>VLOOKUP(A609,[2]Sheet2!$A$1:$B$65536,2,FALSE)</f>
        <v>20472571.5</v>
      </c>
      <c r="G609" s="414">
        <f>VLOOKUP(A609,[2]Sheet1!$A$1:$B$65536,2,FALSE)</f>
        <v>10548558.22</v>
      </c>
      <c r="H609" s="415">
        <f t="shared" si="114"/>
        <v>0.515253211840047</v>
      </c>
      <c r="I609" s="414">
        <f t="shared" si="115"/>
        <v>3030126.5</v>
      </c>
      <c r="J609" s="415">
        <f t="shared" si="116"/>
        <v>0.40302640402246</v>
      </c>
    </row>
    <row r="610" s="352" customFormat="1" ht="24" customHeight="1" spans="1:10">
      <c r="A610" s="407">
        <v>20816</v>
      </c>
      <c r="B610" s="408">
        <f t="shared" si="106"/>
        <v>5</v>
      </c>
      <c r="C610" s="409" t="s">
        <v>501</v>
      </c>
      <c r="D610" s="410"/>
      <c r="E610" s="410"/>
      <c r="F610" s="410"/>
      <c r="G610" s="410"/>
      <c r="H610" s="411"/>
      <c r="I610" s="410"/>
      <c r="J610" s="411"/>
    </row>
    <row r="611" s="352" customFormat="1" ht="24" customHeight="1" spans="1:10">
      <c r="A611" s="412">
        <v>2081601</v>
      </c>
      <c r="B611" s="413">
        <f t="shared" si="106"/>
        <v>7</v>
      </c>
      <c r="C611" s="6" t="s">
        <v>58</v>
      </c>
      <c r="D611" s="414"/>
      <c r="E611" s="414"/>
      <c r="F611" s="414"/>
      <c r="G611" s="414"/>
      <c r="H611" s="415"/>
      <c r="I611" s="414"/>
      <c r="J611" s="415"/>
    </row>
    <row r="612" s="352" customFormat="1" ht="24" customHeight="1" spans="1:10">
      <c r="A612" s="412">
        <v>2081602</v>
      </c>
      <c r="B612" s="413">
        <f t="shared" si="106"/>
        <v>7</v>
      </c>
      <c r="C612" s="6" t="s">
        <v>59</v>
      </c>
      <c r="D612" s="414"/>
      <c r="E612" s="414"/>
      <c r="F612" s="414"/>
      <c r="G612" s="414"/>
      <c r="H612" s="415"/>
      <c r="I612" s="414"/>
      <c r="J612" s="415"/>
    </row>
    <row r="613" s="352" customFormat="1" ht="24" customHeight="1" spans="1:10">
      <c r="A613" s="412">
        <v>2081603</v>
      </c>
      <c r="B613" s="413">
        <f t="shared" si="106"/>
        <v>7</v>
      </c>
      <c r="C613" s="6" t="s">
        <v>60</v>
      </c>
      <c r="D613" s="414"/>
      <c r="E613" s="414"/>
      <c r="F613" s="414"/>
      <c r="G613" s="414"/>
      <c r="H613" s="415"/>
      <c r="I613" s="414"/>
      <c r="J613" s="415"/>
    </row>
    <row r="614" s="352" customFormat="1" ht="24" customHeight="1" spans="1:10">
      <c r="A614" s="412">
        <v>2081699</v>
      </c>
      <c r="B614" s="413">
        <f t="shared" si="106"/>
        <v>7</v>
      </c>
      <c r="C614" s="6" t="s">
        <v>502</v>
      </c>
      <c r="D614" s="414"/>
      <c r="E614" s="414"/>
      <c r="F614" s="414"/>
      <c r="G614" s="414"/>
      <c r="H614" s="415"/>
      <c r="I614" s="414"/>
      <c r="J614" s="415"/>
    </row>
    <row r="615" s="352" customFormat="1" ht="24" customHeight="1" spans="1:10">
      <c r="A615" s="407">
        <v>20819</v>
      </c>
      <c r="B615" s="408">
        <f t="shared" si="106"/>
        <v>5</v>
      </c>
      <c r="C615" s="409" t="s">
        <v>503</v>
      </c>
      <c r="D615" s="410">
        <v>53469252</v>
      </c>
      <c r="E615" s="410">
        <v>54595800</v>
      </c>
      <c r="F615" s="410">
        <f>VLOOKUP(A615,[2]Sheet2!$A$1:$B$65536,2,FALSE)</f>
        <v>53537358</v>
      </c>
      <c r="G615" s="410">
        <f>VLOOKUP(A615,[2]Sheet1!$A$1:$B$65536,2,FALSE)</f>
        <v>47568942.4</v>
      </c>
      <c r="H615" s="411">
        <f>G615/F615</f>
        <v>0.888518675127749</v>
      </c>
      <c r="I615" s="410">
        <f t="shared" ref="I615:I618" si="117">G615-D615</f>
        <v>-5900309.6</v>
      </c>
      <c r="J615" s="411">
        <f>I615/D615</f>
        <v>-0.110349581849396</v>
      </c>
    </row>
    <row r="616" s="352" customFormat="1" ht="24" customHeight="1" spans="1:10">
      <c r="A616" s="412">
        <v>2081901</v>
      </c>
      <c r="B616" s="413">
        <f t="shared" si="106"/>
        <v>7</v>
      </c>
      <c r="C616" s="6" t="s">
        <v>504</v>
      </c>
      <c r="D616" s="414">
        <v>40725447</v>
      </c>
      <c r="E616" s="414">
        <v>41516300</v>
      </c>
      <c r="F616" s="414">
        <f>VLOOKUP(A616,[2]Sheet2!$A$1:$B$65536,2,FALSE)</f>
        <v>40180403</v>
      </c>
      <c r="G616" s="414">
        <f>VLOOKUP(A616,[2]Sheet1!$A$1:$B$65536,2,FALSE)</f>
        <v>35180518.4</v>
      </c>
      <c r="H616" s="415">
        <f t="shared" ref="H615:H619" si="118">G616/F616</f>
        <v>0.875564100240607</v>
      </c>
      <c r="I616" s="414">
        <f t="shared" si="117"/>
        <v>-5544928.6</v>
      </c>
      <c r="J616" s="415">
        <f t="shared" ref="J615:J619" si="119">I616/D616</f>
        <v>-0.136153903970655</v>
      </c>
    </row>
    <row r="617" s="352" customFormat="1" ht="24" customHeight="1" spans="1:10">
      <c r="A617" s="412">
        <v>2081902</v>
      </c>
      <c r="B617" s="413">
        <f t="shared" si="106"/>
        <v>7</v>
      </c>
      <c r="C617" s="6" t="s">
        <v>505</v>
      </c>
      <c r="D617" s="414">
        <v>12743805</v>
      </c>
      <c r="E617" s="414">
        <v>13079500</v>
      </c>
      <c r="F617" s="414">
        <f>VLOOKUP(A617,[2]Sheet2!$A$1:$B$65536,2,FALSE)</f>
        <v>13356955</v>
      </c>
      <c r="G617" s="414">
        <f>VLOOKUP(A617,[2]Sheet1!$A$1:$B$65536,2,FALSE)</f>
        <v>12388424</v>
      </c>
      <c r="H617" s="415">
        <f t="shared" si="118"/>
        <v>0.927488637941806</v>
      </c>
      <c r="I617" s="414">
        <f t="shared" si="117"/>
        <v>-355381</v>
      </c>
      <c r="J617" s="415">
        <f t="shared" si="119"/>
        <v>-0.0278865691997013</v>
      </c>
    </row>
    <row r="618" s="352" customFormat="1" ht="24" customHeight="1" spans="1:10">
      <c r="A618" s="407">
        <v>20820</v>
      </c>
      <c r="B618" s="408">
        <f t="shared" si="106"/>
        <v>5</v>
      </c>
      <c r="C618" s="409" t="s">
        <v>506</v>
      </c>
      <c r="D618" s="410">
        <v>2043400</v>
      </c>
      <c r="E618" s="410">
        <v>2400000</v>
      </c>
      <c r="F618" s="410">
        <f>VLOOKUP(A618,[2]Sheet2!$A$1:$B$65536,2,FALSE)</f>
        <v>2096772</v>
      </c>
      <c r="G618" s="410">
        <f>VLOOKUP(A618,[2]Sheet1!$A$1:$B$65536,2,FALSE)</f>
        <v>2098048</v>
      </c>
      <c r="H618" s="411">
        <f t="shared" si="118"/>
        <v>1.0006085544828</v>
      </c>
      <c r="I618" s="410">
        <f t="shared" si="117"/>
        <v>54648</v>
      </c>
      <c r="J618" s="411">
        <f t="shared" si="119"/>
        <v>0.0267436625232456</v>
      </c>
    </row>
    <row r="619" s="352" customFormat="1" ht="24" customHeight="1" spans="1:10">
      <c r="A619" s="412">
        <v>2082001</v>
      </c>
      <c r="B619" s="413">
        <f t="shared" si="106"/>
        <v>7</v>
      </c>
      <c r="C619" s="6" t="s">
        <v>507</v>
      </c>
      <c r="D619" s="414">
        <v>2043400</v>
      </c>
      <c r="E619" s="414">
        <v>2400000</v>
      </c>
      <c r="F619" s="414">
        <f>VLOOKUP(A619,[2]Sheet2!$A$1:$B$65536,2,FALSE)</f>
        <v>2096772</v>
      </c>
      <c r="G619" s="414">
        <f>VLOOKUP(A619,[2]Sheet1!$A$1:$B$65536,2,FALSE)</f>
        <v>2098048</v>
      </c>
      <c r="H619" s="415">
        <f t="shared" si="118"/>
        <v>1.0006085544828</v>
      </c>
      <c r="I619" s="414">
        <f t="shared" ref="I619:I624" si="120">G619-D619</f>
        <v>54648</v>
      </c>
      <c r="J619" s="415">
        <f t="shared" si="119"/>
        <v>0.0267436625232456</v>
      </c>
    </row>
    <row r="620" s="352" customFormat="1" ht="24" customHeight="1" spans="1:10">
      <c r="A620" s="412">
        <v>2082002</v>
      </c>
      <c r="B620" s="413">
        <f t="shared" si="106"/>
        <v>7</v>
      </c>
      <c r="C620" s="6" t="s">
        <v>508</v>
      </c>
      <c r="D620" s="414"/>
      <c r="E620" s="414"/>
      <c r="F620" s="414"/>
      <c r="G620" s="414"/>
      <c r="H620" s="415"/>
      <c r="I620" s="414"/>
      <c r="J620" s="415"/>
    </row>
    <row r="621" s="352" customFormat="1" ht="24" customHeight="1" spans="1:10">
      <c r="A621" s="407">
        <v>20821</v>
      </c>
      <c r="B621" s="408">
        <f t="shared" si="106"/>
        <v>5</v>
      </c>
      <c r="C621" s="409" t="s">
        <v>509</v>
      </c>
      <c r="D621" s="410">
        <v>20544246.6</v>
      </c>
      <c r="E621" s="410">
        <v>21928140</v>
      </c>
      <c r="F621" s="410">
        <f>VLOOKUP(A621,[2]Sheet2!$A$1:$B$65536,2,FALSE)</f>
        <v>24389922.13</v>
      </c>
      <c r="G621" s="410">
        <f>VLOOKUP(A621,[2]Sheet1!$A$1:$B$65536,2,FALSE)</f>
        <v>21388662</v>
      </c>
      <c r="H621" s="411">
        <f>G621/F621</f>
        <v>0.876946711268569</v>
      </c>
      <c r="I621" s="410">
        <f t="shared" si="120"/>
        <v>844415.399999999</v>
      </c>
      <c r="J621" s="411">
        <f>I621/D621</f>
        <v>0.0411022811612862</v>
      </c>
    </row>
    <row r="622" s="352" customFormat="1" ht="24" customHeight="1" spans="1:10">
      <c r="A622" s="412">
        <v>2082101</v>
      </c>
      <c r="B622" s="413">
        <f t="shared" si="106"/>
        <v>7</v>
      </c>
      <c r="C622" s="6" t="s">
        <v>510</v>
      </c>
      <c r="D622" s="414">
        <v>19294246.6</v>
      </c>
      <c r="E622" s="414">
        <v>18020700</v>
      </c>
      <c r="F622" s="414">
        <f>VLOOKUP(A622,[2]Sheet2!$A$1:$B$65536,2,FALSE)</f>
        <v>20151364.13</v>
      </c>
      <c r="G622" s="414">
        <f>VLOOKUP(A622,[2]Sheet1!$A$1:$B$65536,2,FALSE)</f>
        <v>18174044</v>
      </c>
      <c r="H622" s="415">
        <f t="shared" ref="H621:H624" si="121">G622/F622</f>
        <v>0.901876611566147</v>
      </c>
      <c r="I622" s="414">
        <f t="shared" si="120"/>
        <v>-1120202.6</v>
      </c>
      <c r="J622" s="415">
        <f t="shared" ref="J621:J623" si="122">I622/D622</f>
        <v>-0.0580588930588252</v>
      </c>
    </row>
    <row r="623" s="352" customFormat="1" ht="24" customHeight="1" spans="1:10">
      <c r="A623" s="412">
        <v>2082102</v>
      </c>
      <c r="B623" s="413">
        <f t="shared" si="106"/>
        <v>7</v>
      </c>
      <c r="C623" s="6" t="s">
        <v>511</v>
      </c>
      <c r="D623" s="414">
        <v>1250000</v>
      </c>
      <c r="E623" s="414">
        <v>3907440</v>
      </c>
      <c r="F623" s="414">
        <f>VLOOKUP(A623,[2]Sheet2!$A$1:$B$65536,2,FALSE)</f>
        <v>4238558</v>
      </c>
      <c r="G623" s="414">
        <f>VLOOKUP(A623,[2]Sheet1!$A$1:$B$65536,2,FALSE)</f>
        <v>3214618</v>
      </c>
      <c r="H623" s="415">
        <f t="shared" si="121"/>
        <v>0.75842255786048</v>
      </c>
      <c r="I623" s="414">
        <f t="shared" si="120"/>
        <v>1964618</v>
      </c>
      <c r="J623" s="415"/>
    </row>
    <row r="624" s="352" customFormat="1" ht="24" customHeight="1" spans="1:10">
      <c r="A624" s="407">
        <v>20824</v>
      </c>
      <c r="B624" s="408">
        <f t="shared" si="106"/>
        <v>5</v>
      </c>
      <c r="C624" s="409" t="s">
        <v>512</v>
      </c>
      <c r="D624" s="410"/>
      <c r="E624" s="410"/>
      <c r="F624" s="410"/>
      <c r="G624" s="410"/>
      <c r="H624" s="411"/>
      <c r="I624" s="410"/>
      <c r="J624" s="411"/>
    </row>
    <row r="625" s="352" customFormat="1" ht="24" customHeight="1" spans="1:10">
      <c r="A625" s="412">
        <v>2082401</v>
      </c>
      <c r="B625" s="413">
        <f t="shared" si="106"/>
        <v>7</v>
      </c>
      <c r="C625" s="6" t="s">
        <v>513</v>
      </c>
      <c r="D625" s="414"/>
      <c r="E625" s="414"/>
      <c r="F625" s="414"/>
      <c r="G625" s="414"/>
      <c r="H625" s="415"/>
      <c r="I625" s="414"/>
      <c r="J625" s="415"/>
    </row>
    <row r="626" s="352" customFormat="1" ht="24" customHeight="1" spans="1:10">
      <c r="A626" s="412">
        <v>2082402</v>
      </c>
      <c r="B626" s="413">
        <f t="shared" si="106"/>
        <v>7</v>
      </c>
      <c r="C626" s="6" t="s">
        <v>514</v>
      </c>
      <c r="D626" s="414"/>
      <c r="E626" s="414"/>
      <c r="F626" s="414"/>
      <c r="G626" s="414"/>
      <c r="H626" s="415"/>
      <c r="I626" s="414"/>
      <c r="J626" s="415"/>
    </row>
    <row r="627" s="352" customFormat="1" ht="24" customHeight="1" spans="1:10">
      <c r="A627" s="407">
        <v>20825</v>
      </c>
      <c r="B627" s="408">
        <f t="shared" si="106"/>
        <v>5</v>
      </c>
      <c r="C627" s="409" t="s">
        <v>515</v>
      </c>
      <c r="D627" s="410">
        <v>1899879.07</v>
      </c>
      <c r="E627" s="410"/>
      <c r="F627" s="410">
        <f>VLOOKUP(A627,[2]Sheet2!$A$1:$B$65536,2,FALSE)</f>
        <v>721153.55</v>
      </c>
      <c r="G627" s="410">
        <f>VLOOKUP(A627,[2]Sheet1!$A$1:$B$65536,2,FALSE)</f>
        <v>399970.96</v>
      </c>
      <c r="H627" s="411">
        <f t="shared" ref="H627:H630" si="123">G627/F627</f>
        <v>0.554626625633334</v>
      </c>
      <c r="I627" s="410">
        <f t="shared" ref="I627:I630" si="124">G627-D627</f>
        <v>-1499908.11</v>
      </c>
      <c r="J627" s="411">
        <f t="shared" ref="J627:J630" si="125">I627/D627</f>
        <v>-0.789475569095037</v>
      </c>
    </row>
    <row r="628" s="352" customFormat="1" ht="24" customHeight="1" spans="1:10">
      <c r="A628" s="412">
        <v>2082501</v>
      </c>
      <c r="B628" s="413">
        <f t="shared" si="106"/>
        <v>7</v>
      </c>
      <c r="C628" s="6" t="s">
        <v>516</v>
      </c>
      <c r="D628" s="414">
        <v>1899879.07</v>
      </c>
      <c r="E628" s="414"/>
      <c r="F628" s="414">
        <f>VLOOKUP(A628,[2]Sheet2!$A$1:$B$65536,2,FALSE)</f>
        <v>721153.55</v>
      </c>
      <c r="G628" s="414">
        <f>VLOOKUP(A628,[2]Sheet1!$A$1:$B$65536,2,FALSE)</f>
        <v>399970.96</v>
      </c>
      <c r="H628" s="415">
        <f t="shared" si="123"/>
        <v>0.554626625633334</v>
      </c>
      <c r="I628" s="414">
        <f t="shared" si="124"/>
        <v>-1499908.11</v>
      </c>
      <c r="J628" s="415">
        <f t="shared" si="125"/>
        <v>-0.789475569095037</v>
      </c>
    </row>
    <row r="629" s="352" customFormat="1" ht="24" customHeight="1" spans="1:10">
      <c r="A629" s="412">
        <v>2082502</v>
      </c>
      <c r="B629" s="413">
        <f t="shared" si="106"/>
        <v>7</v>
      </c>
      <c r="C629" s="6" t="s">
        <v>517</v>
      </c>
      <c r="D629" s="414"/>
      <c r="E629" s="414"/>
      <c r="F629" s="414"/>
      <c r="G629" s="414"/>
      <c r="H629" s="415"/>
      <c r="I629" s="414"/>
      <c r="J629" s="415"/>
    </row>
    <row r="630" s="352" customFormat="1" ht="24" customHeight="1" spans="1:10">
      <c r="A630" s="407">
        <v>20826</v>
      </c>
      <c r="B630" s="408">
        <f t="shared" si="106"/>
        <v>5</v>
      </c>
      <c r="C630" s="409" t="s">
        <v>518</v>
      </c>
      <c r="D630" s="410">
        <v>37260000</v>
      </c>
      <c r="E630" s="410">
        <v>54576400</v>
      </c>
      <c r="F630" s="410">
        <f>VLOOKUP(A630,[2]Sheet2!$A$1:$B$65536,2,FALSE)</f>
        <v>115352155.73</v>
      </c>
      <c r="G630" s="410">
        <f>VLOOKUP(A630,[2]Sheet1!$A$1:$B$65536,2,FALSE)</f>
        <v>115352155.73</v>
      </c>
      <c r="H630" s="411">
        <f t="shared" si="123"/>
        <v>1</v>
      </c>
      <c r="I630" s="410">
        <f t="shared" si="124"/>
        <v>78092155.73</v>
      </c>
      <c r="J630" s="411">
        <f t="shared" si="125"/>
        <v>2.09587106092324</v>
      </c>
    </row>
    <row r="631" s="352" customFormat="1" ht="24" customHeight="1" spans="1:10">
      <c r="A631" s="412">
        <v>2082601</v>
      </c>
      <c r="B631" s="413">
        <f t="shared" si="106"/>
        <v>7</v>
      </c>
      <c r="C631" s="6" t="s">
        <v>519</v>
      </c>
      <c r="D631" s="414"/>
      <c r="E631" s="414"/>
      <c r="F631" s="414"/>
      <c r="G631" s="414"/>
      <c r="H631" s="415"/>
      <c r="I631" s="414"/>
      <c r="J631" s="415"/>
    </row>
    <row r="632" s="352" customFormat="1" ht="24" customHeight="1" spans="1:10">
      <c r="A632" s="412">
        <v>2082602</v>
      </c>
      <c r="B632" s="413">
        <f t="shared" si="106"/>
        <v>7</v>
      </c>
      <c r="C632" s="6" t="s">
        <v>520</v>
      </c>
      <c r="D632" s="414">
        <v>37260000</v>
      </c>
      <c r="E632" s="414">
        <v>54576400</v>
      </c>
      <c r="F632" s="414">
        <f>VLOOKUP(A632,[2]Sheet2!$A$1:$B$65536,2,FALSE)</f>
        <v>115352155.73</v>
      </c>
      <c r="G632" s="414">
        <f>VLOOKUP(A632,[2]Sheet1!$A$1:$B$65536,2,FALSE)</f>
        <v>115352155.73</v>
      </c>
      <c r="H632" s="415">
        <f>G632/F632</f>
        <v>1</v>
      </c>
      <c r="I632" s="414">
        <f>G632-D632</f>
        <v>78092155.73</v>
      </c>
      <c r="J632" s="415">
        <f>I632/D632</f>
        <v>2.09587106092324</v>
      </c>
    </row>
    <row r="633" s="352" customFormat="1" ht="24" customHeight="1" spans="1:10">
      <c r="A633" s="412">
        <v>2082699</v>
      </c>
      <c r="B633" s="413">
        <f t="shared" si="106"/>
        <v>7</v>
      </c>
      <c r="C633" s="6" t="s">
        <v>521</v>
      </c>
      <c r="D633" s="414"/>
      <c r="E633" s="414"/>
      <c r="F633" s="414"/>
      <c r="G633" s="414"/>
      <c r="H633" s="415"/>
      <c r="I633" s="414"/>
      <c r="J633" s="415"/>
    </row>
    <row r="634" s="352" customFormat="1" ht="24" customHeight="1" spans="1:10">
      <c r="A634" s="407">
        <v>20827</v>
      </c>
      <c r="B634" s="408">
        <f t="shared" si="106"/>
        <v>5</v>
      </c>
      <c r="C634" s="409" t="s">
        <v>522</v>
      </c>
      <c r="D634" s="410"/>
      <c r="E634" s="410"/>
      <c r="F634" s="410"/>
      <c r="G634" s="410"/>
      <c r="H634" s="411"/>
      <c r="I634" s="410"/>
      <c r="J634" s="411"/>
    </row>
    <row r="635" s="352" customFormat="1" ht="24" customHeight="1" spans="1:10">
      <c r="A635" s="412">
        <v>2082701</v>
      </c>
      <c r="B635" s="413">
        <f t="shared" si="106"/>
        <v>7</v>
      </c>
      <c r="C635" s="6" t="s">
        <v>523</v>
      </c>
      <c r="D635" s="414"/>
      <c r="E635" s="414"/>
      <c r="F635" s="414"/>
      <c r="G635" s="414"/>
      <c r="H635" s="415"/>
      <c r="I635" s="414"/>
      <c r="J635" s="415"/>
    </row>
    <row r="636" s="352" customFormat="1" ht="24" customHeight="1" spans="1:10">
      <c r="A636" s="412">
        <v>2082702</v>
      </c>
      <c r="B636" s="413">
        <f t="shared" si="106"/>
        <v>7</v>
      </c>
      <c r="C636" s="6" t="s">
        <v>524</v>
      </c>
      <c r="D636" s="414"/>
      <c r="E636" s="414"/>
      <c r="F636" s="414"/>
      <c r="G636" s="414"/>
      <c r="H636" s="415"/>
      <c r="I636" s="414"/>
      <c r="J636" s="415"/>
    </row>
    <row r="637" s="352" customFormat="1" ht="24" customHeight="1" spans="1:10">
      <c r="A637" s="412">
        <v>2082799</v>
      </c>
      <c r="B637" s="413">
        <f t="shared" si="106"/>
        <v>7</v>
      </c>
      <c r="C637" s="6" t="s">
        <v>525</v>
      </c>
      <c r="D637" s="414"/>
      <c r="E637" s="414"/>
      <c r="F637" s="414"/>
      <c r="G637" s="414"/>
      <c r="H637" s="415"/>
      <c r="I637" s="414"/>
      <c r="J637" s="415"/>
    </row>
    <row r="638" s="352" customFormat="1" ht="24" customHeight="1" spans="1:10">
      <c r="A638" s="407">
        <v>20828</v>
      </c>
      <c r="B638" s="408">
        <f t="shared" si="106"/>
        <v>5</v>
      </c>
      <c r="C638" s="409" t="s">
        <v>526</v>
      </c>
      <c r="D638" s="410">
        <v>4602354.13</v>
      </c>
      <c r="E638" s="410">
        <v>1208861.87</v>
      </c>
      <c r="F638" s="410">
        <f>VLOOKUP(A638,[2]Sheet2!$A$1:$B$65536,2,FALSE)</f>
        <v>4307624.53</v>
      </c>
      <c r="G638" s="410">
        <f>VLOOKUP(A638,[2]Sheet1!$A$1:$B$65536,2,FALSE)</f>
        <v>3638676.52</v>
      </c>
      <c r="H638" s="411">
        <f>G638/F638</f>
        <v>0.844706054266991</v>
      </c>
      <c r="I638" s="410">
        <f>G638-D638</f>
        <v>-963677.61</v>
      </c>
      <c r="J638" s="411">
        <f>I638/D638</f>
        <v>-0.209387974671128</v>
      </c>
    </row>
    <row r="639" s="352" customFormat="1" ht="24" customHeight="1" spans="1:10">
      <c r="A639" s="412">
        <v>2082801</v>
      </c>
      <c r="B639" s="413">
        <f t="shared" si="106"/>
        <v>7</v>
      </c>
      <c r="C639" s="6" t="s">
        <v>415</v>
      </c>
      <c r="D639" s="414">
        <v>968690.45</v>
      </c>
      <c r="E639" s="414">
        <v>527435.36</v>
      </c>
      <c r="F639" s="414">
        <f>VLOOKUP(A639,[2]Sheet2!$A$1:$B$65536,2,FALSE)</f>
        <v>1772642.13</v>
      </c>
      <c r="G639" s="414">
        <f>VLOOKUP(A639,[2]Sheet1!$A$1:$B$65536,2,FALSE)</f>
        <v>1592341.75</v>
      </c>
      <c r="H639" s="415">
        <f t="shared" ref="H638:H642" si="126">G639/F639</f>
        <v>0.898287208146181</v>
      </c>
      <c r="I639" s="414">
        <f>G639-D639</f>
        <v>623651.3</v>
      </c>
      <c r="J639" s="415">
        <f t="shared" ref="J638:J640" si="127">I639/D639</f>
        <v>0.643808659412303</v>
      </c>
    </row>
    <row r="640" s="352" customFormat="1" ht="24" customHeight="1" spans="1:10">
      <c r="A640" s="412">
        <v>2082802</v>
      </c>
      <c r="B640" s="413">
        <f t="shared" si="106"/>
        <v>7</v>
      </c>
      <c r="C640" s="6" t="s">
        <v>416</v>
      </c>
      <c r="D640" s="414"/>
      <c r="E640" s="414"/>
      <c r="F640" s="414"/>
      <c r="G640" s="414"/>
      <c r="H640" s="415"/>
      <c r="I640" s="414"/>
      <c r="J640" s="415"/>
    </row>
    <row r="641" s="352" customFormat="1" ht="24" customHeight="1" spans="1:12">
      <c r="A641" s="412">
        <v>2082803</v>
      </c>
      <c r="B641" s="413">
        <f t="shared" si="106"/>
        <v>7</v>
      </c>
      <c r="C641" s="6" t="s">
        <v>417</v>
      </c>
      <c r="D641" s="414"/>
      <c r="E641" s="414"/>
      <c r="F641" s="414"/>
      <c r="G641" s="414"/>
      <c r="H641" s="415"/>
      <c r="I641" s="414"/>
      <c r="J641" s="415"/>
    </row>
    <row r="642" s="352" customFormat="1" ht="24" customHeight="1" spans="1:12">
      <c r="A642" s="412">
        <v>2082804</v>
      </c>
      <c r="B642" s="413">
        <f t="shared" si="106"/>
        <v>7</v>
      </c>
      <c r="C642" s="6" t="s">
        <v>527</v>
      </c>
      <c r="D642" s="414">
        <v>911594.8</v>
      </c>
      <c r="E642" s="414">
        <v>120000</v>
      </c>
      <c r="F642" s="414">
        <f>VLOOKUP(A642,[2]Sheet2!$A$1:$B$65536,2,FALSE)</f>
        <v>1509174</v>
      </c>
      <c r="G642" s="414">
        <f>VLOOKUP(A642,[2]Sheet1!$A$1:$B$65536,2,FALSE)</f>
        <v>1022014.96</v>
      </c>
      <c r="H642" s="415">
        <f t="shared" si="126"/>
        <v>0.677201542035577</v>
      </c>
      <c r="I642" s="414">
        <f t="shared" ref="I642:I646" si="128">G642-D642</f>
        <v>110420.16</v>
      </c>
      <c r="J642" s="415">
        <f t="shared" ref="J642:J647" si="129">I642/D642</f>
        <v>0.121128554046162</v>
      </c>
    </row>
    <row r="643" s="352" customFormat="1" ht="24" customHeight="1" spans="1:12">
      <c r="A643" s="412">
        <v>2082805</v>
      </c>
      <c r="B643" s="413">
        <f t="shared" si="106"/>
        <v>7</v>
      </c>
      <c r="C643" s="6" t="s">
        <v>528</v>
      </c>
      <c r="D643" s="414"/>
      <c r="E643" s="414"/>
      <c r="F643" s="414"/>
      <c r="G643" s="414"/>
      <c r="H643" s="415"/>
      <c r="I643" s="414"/>
      <c r="J643" s="415"/>
    </row>
    <row r="644" s="352" customFormat="1" ht="24" customHeight="1" spans="1:12">
      <c r="A644" s="412">
        <v>2082850</v>
      </c>
      <c r="B644" s="413">
        <f t="shared" si="106"/>
        <v>7</v>
      </c>
      <c r="C644" s="6" t="s">
        <v>529</v>
      </c>
      <c r="D644" s="414">
        <v>2434437.07</v>
      </c>
      <c r="E644" s="414">
        <v>542926.51</v>
      </c>
      <c r="F644" s="414">
        <f>VLOOKUP(A644,[2]Sheet2!$A$1:$B$65536,2,FALSE)</f>
        <v>642922.4</v>
      </c>
      <c r="G644" s="414">
        <f>VLOOKUP(A644,[2]Sheet1!$A$1:$B$65536,2,FALSE)</f>
        <v>641563.81</v>
      </c>
      <c r="H644" s="415">
        <f t="shared" ref="H644:H654" si="130">G644/F644</f>
        <v>0.99788685228575</v>
      </c>
      <c r="I644" s="414">
        <f t="shared" si="128"/>
        <v>-1792873.26</v>
      </c>
      <c r="J644" s="415">
        <f t="shared" si="129"/>
        <v>-0.736463177501647</v>
      </c>
    </row>
    <row r="645" s="352" customFormat="1" ht="24" customHeight="1" spans="1:12">
      <c r="A645" s="412">
        <v>2082899</v>
      </c>
      <c r="B645" s="413">
        <f t="shared" si="106"/>
        <v>7</v>
      </c>
      <c r="C645" s="6" t="s">
        <v>530</v>
      </c>
      <c r="D645" s="414">
        <v>287631.81</v>
      </c>
      <c r="E645" s="414">
        <v>18500</v>
      </c>
      <c r="F645" s="414">
        <f>VLOOKUP(A645,[2]Sheet2!$A$1:$B$65536,2,FALSE)</f>
        <v>382886</v>
      </c>
      <c r="G645" s="414">
        <f>VLOOKUP(A645,[2]Sheet1!$A$1:$B$65536,2,FALSE)</f>
        <v>382756</v>
      </c>
      <c r="H645" s="415">
        <f t="shared" si="130"/>
        <v>0.999660473352382</v>
      </c>
      <c r="I645" s="414">
        <f t="shared" si="128"/>
        <v>95124.19</v>
      </c>
      <c r="J645" s="415">
        <f t="shared" si="129"/>
        <v>0.330715125006514</v>
      </c>
    </row>
    <row r="646" s="352" customFormat="1" ht="24" customHeight="1" spans="1:12">
      <c r="A646" s="407">
        <v>20830</v>
      </c>
      <c r="B646" s="408">
        <f t="shared" si="106"/>
        <v>5</v>
      </c>
      <c r="C646" s="409" t="s">
        <v>531</v>
      </c>
      <c r="D646" s="410">
        <v>3055666</v>
      </c>
      <c r="E646" s="410">
        <v>10286178</v>
      </c>
      <c r="F646" s="410">
        <f>VLOOKUP(A646,[2]Sheet2!$A$1:$B$65536,2,FALSE)</f>
        <v>8721280</v>
      </c>
      <c r="G646" s="410">
        <f>VLOOKUP(A646,[2]Sheet1!$A$1:$B$65536,2,FALSE)</f>
        <v>6129640</v>
      </c>
      <c r="H646" s="411">
        <f t="shared" si="130"/>
        <v>0.702837198209437</v>
      </c>
      <c r="I646" s="410">
        <f t="shared" si="128"/>
        <v>3073974</v>
      </c>
      <c r="J646" s="411">
        <f t="shared" si="129"/>
        <v>1.00599149252569</v>
      </c>
    </row>
    <row r="647" s="352" customFormat="1" ht="24" customHeight="1" spans="1:12">
      <c r="A647" s="412">
        <v>2083001</v>
      </c>
      <c r="B647" s="413">
        <f t="shared" si="106"/>
        <v>7</v>
      </c>
      <c r="C647" s="6" t="s">
        <v>532</v>
      </c>
      <c r="D647" s="414">
        <v>425350</v>
      </c>
      <c r="E647" s="414">
        <v>4786850</v>
      </c>
      <c r="F647" s="414">
        <f>VLOOKUP(A647,[2]Sheet2!$A$1:$B$65536,2,FALSE)</f>
        <v>1054300</v>
      </c>
      <c r="G647" s="414">
        <f>VLOOKUP(A647,[2]Sheet1!$A$1:$B$65536,2,FALSE)</f>
        <v>1054300</v>
      </c>
      <c r="H647" s="415">
        <f t="shared" si="130"/>
        <v>1</v>
      </c>
      <c r="I647" s="414">
        <f t="shared" ref="I647:I649" si="131">G647-D647</f>
        <v>628950</v>
      </c>
      <c r="J647" s="415">
        <f t="shared" si="129"/>
        <v>1.47866462912895</v>
      </c>
    </row>
    <row r="648" s="352" customFormat="1" ht="24" customHeight="1" spans="1:12">
      <c r="A648" s="412">
        <v>2083099</v>
      </c>
      <c r="B648" s="413">
        <f t="shared" si="106"/>
        <v>7</v>
      </c>
      <c r="C648" s="6" t="s">
        <v>533</v>
      </c>
      <c r="D648" s="414">
        <v>2630316</v>
      </c>
      <c r="E648" s="414">
        <v>5499328</v>
      </c>
      <c r="F648" s="414">
        <f>VLOOKUP(A648,[2]Sheet2!$A$1:$B$65536,2,FALSE)</f>
        <v>7666980</v>
      </c>
      <c r="G648" s="414">
        <f>VLOOKUP(A648,[2]Sheet1!$A$1:$B$65536,2,FALSE)</f>
        <v>5075340</v>
      </c>
      <c r="H648" s="415">
        <f t="shared" si="130"/>
        <v>0.661973814983214</v>
      </c>
      <c r="I648" s="414">
        <f t="shared" si="131"/>
        <v>2445024</v>
      </c>
      <c r="J648" s="415">
        <f t="shared" ref="J648:J654" si="132">I648/D648</f>
        <v>0.929555232147012</v>
      </c>
    </row>
    <row r="649" s="352" customFormat="1" ht="24" customHeight="1" spans="1:12">
      <c r="A649" s="407">
        <v>20899</v>
      </c>
      <c r="B649" s="408">
        <f t="shared" ref="B649:B712" si="133">LEN(A649)</f>
        <v>5</v>
      </c>
      <c r="C649" s="409" t="s">
        <v>534</v>
      </c>
      <c r="D649" s="410">
        <v>2300830.21</v>
      </c>
      <c r="E649" s="410">
        <v>198286</v>
      </c>
      <c r="F649" s="410">
        <f>VLOOKUP(A649,[2]Sheet2!$A$1:$B$65536,2,FALSE)</f>
        <v>1166667.59</v>
      </c>
      <c r="G649" s="410">
        <f>VLOOKUP(A649,[2]Sheet1!$A$1:$B$65536,2,FALSE)</f>
        <v>309103.59</v>
      </c>
      <c r="H649" s="411">
        <f t="shared" si="130"/>
        <v>0.264945724600098</v>
      </c>
      <c r="I649" s="410">
        <f t="shared" si="131"/>
        <v>-1991726.62</v>
      </c>
      <c r="J649" s="411">
        <f t="shared" si="132"/>
        <v>-0.865655627844003</v>
      </c>
    </row>
    <row r="650" s="352" customFormat="1" ht="24" customHeight="1" spans="1:12">
      <c r="A650" s="412">
        <v>2089999</v>
      </c>
      <c r="B650" s="413">
        <f t="shared" si="133"/>
        <v>7</v>
      </c>
      <c r="C650" s="6" t="s">
        <v>535</v>
      </c>
      <c r="D650" s="414">
        <v>2300830.21</v>
      </c>
      <c r="E650" s="414">
        <v>198286</v>
      </c>
      <c r="F650" s="414">
        <f>VLOOKUP(A650,[2]Sheet2!$A$1:$B$65536,2,FALSE)</f>
        <v>1166667.59</v>
      </c>
      <c r="G650" s="414">
        <f>VLOOKUP(A650,[2]Sheet1!$A$1:$B$65536,2,FALSE)</f>
        <v>309103.59</v>
      </c>
      <c r="H650" s="415">
        <f t="shared" si="130"/>
        <v>0.264945724600098</v>
      </c>
      <c r="I650" s="414">
        <f t="shared" ref="I650:I652" si="134">G650-D650</f>
        <v>-1991726.62</v>
      </c>
      <c r="J650" s="415">
        <f t="shared" si="132"/>
        <v>-0.865655627844003</v>
      </c>
    </row>
    <row r="651" s="352" customFormat="1" ht="24" customHeight="1" spans="1:12">
      <c r="A651" s="401">
        <v>210</v>
      </c>
      <c r="B651" s="402">
        <f t="shared" si="133"/>
        <v>3</v>
      </c>
      <c r="C651" s="423" t="s">
        <v>536</v>
      </c>
      <c r="D651" s="405">
        <v>250520693.7</v>
      </c>
      <c r="E651" s="425">
        <v>278768148.43</v>
      </c>
      <c r="F651" s="466">
        <f>VLOOKUP(A651,[2]Sheet2!$A$1:$B$65536,2,FALSE)</f>
        <v>363105743.36</v>
      </c>
      <c r="G651" s="466">
        <f>VLOOKUP(A651,[2]Sheet1!$A$1:$B$65536,2,FALSE)</f>
        <v>310931722.04</v>
      </c>
      <c r="H651" s="406">
        <f t="shared" si="130"/>
        <v>0.856311770678129</v>
      </c>
      <c r="I651" s="405">
        <f t="shared" si="134"/>
        <v>60411028.34</v>
      </c>
      <c r="J651" s="406">
        <f t="shared" si="132"/>
        <v>0.241141869151706</v>
      </c>
      <c r="K651" s="465">
        <f>G651/10000</f>
        <v>31093.172204</v>
      </c>
      <c r="L651" s="465">
        <f>ROUND(K651,0)</f>
        <v>31093</v>
      </c>
    </row>
    <row r="652" s="352" customFormat="1" ht="24" customHeight="1" spans="1:12">
      <c r="A652" s="407">
        <v>21001</v>
      </c>
      <c r="B652" s="408">
        <f t="shared" si="133"/>
        <v>5</v>
      </c>
      <c r="C652" s="409" t="s">
        <v>537</v>
      </c>
      <c r="D652" s="410">
        <v>3621197.54</v>
      </c>
      <c r="E652" s="410">
        <v>5515830.07</v>
      </c>
      <c r="F652" s="410">
        <f>VLOOKUP(A652,[2]Sheet2!$A$1:$B$65536,2,FALSE)</f>
        <v>6165788</v>
      </c>
      <c r="G652" s="410">
        <f>VLOOKUP(A652,[2]Sheet1!$A$1:$B$65536,2,FALSE)</f>
        <v>3514892.42</v>
      </c>
      <c r="H652" s="411">
        <f t="shared" si="130"/>
        <v>0.57006378097982</v>
      </c>
      <c r="I652" s="410">
        <f t="shared" si="134"/>
        <v>-106305.12</v>
      </c>
      <c r="J652" s="411">
        <f t="shared" si="132"/>
        <v>-0.0293563438132679</v>
      </c>
    </row>
    <row r="653" s="352" customFormat="1" ht="24" customHeight="1" spans="1:12">
      <c r="A653" s="412">
        <v>2100101</v>
      </c>
      <c r="B653" s="413">
        <f t="shared" si="133"/>
        <v>7</v>
      </c>
      <c r="C653" s="6" t="s">
        <v>58</v>
      </c>
      <c r="D653" s="414">
        <v>1814397.26</v>
      </c>
      <c r="E653" s="414">
        <v>1515830.07</v>
      </c>
      <c r="F653" s="414">
        <f>VLOOKUP(A653,[2]Sheet2!$A$1:$B$65536,2,FALSE)</f>
        <v>2743584.37</v>
      </c>
      <c r="G653" s="414">
        <f>VLOOKUP(A653,[2]Sheet1!$A$1:$B$65536,2,FALSE)</f>
        <v>3006080.7</v>
      </c>
      <c r="H653" s="415">
        <f t="shared" si="130"/>
        <v>1.09567641982156</v>
      </c>
      <c r="I653" s="414">
        <f t="shared" ref="I653:I657" si="135">G653-D653</f>
        <v>1191683.44</v>
      </c>
      <c r="J653" s="415">
        <f t="shared" si="132"/>
        <v>0.656793011250469</v>
      </c>
    </row>
    <row r="654" s="352" customFormat="1" ht="24" customHeight="1" spans="1:12">
      <c r="A654" s="412">
        <v>2100102</v>
      </c>
      <c r="B654" s="413">
        <f t="shared" si="133"/>
        <v>7</v>
      </c>
      <c r="C654" s="6" t="s">
        <v>59</v>
      </c>
      <c r="D654" s="414">
        <v>19290.28</v>
      </c>
      <c r="E654" s="414"/>
      <c r="F654" s="414">
        <f>VLOOKUP(A654,[2]Sheet2!$A$1:$B$65536,2,FALSE)</f>
        <v>82800.44</v>
      </c>
      <c r="G654" s="414">
        <f>VLOOKUP(A654,[2]Sheet1!$A$1:$B$65536,2,FALSE)</f>
        <v>26900</v>
      </c>
      <c r="H654" s="415">
        <f t="shared" si="130"/>
        <v>0.324877500650963</v>
      </c>
      <c r="I654" s="414">
        <f t="shared" si="135"/>
        <v>7609.72</v>
      </c>
      <c r="J654" s="415">
        <f t="shared" si="132"/>
        <v>0.394484683477897</v>
      </c>
    </row>
    <row r="655" s="352" customFormat="1" ht="24" customHeight="1" spans="1:12">
      <c r="A655" s="412">
        <v>2100103</v>
      </c>
      <c r="B655" s="413">
        <f t="shared" si="133"/>
        <v>7</v>
      </c>
      <c r="C655" s="6" t="s">
        <v>60</v>
      </c>
      <c r="D655" s="414"/>
      <c r="E655" s="414"/>
      <c r="F655" s="414"/>
      <c r="G655" s="414"/>
      <c r="H655" s="415"/>
      <c r="I655" s="414"/>
      <c r="J655" s="415"/>
    </row>
    <row r="656" s="352" customFormat="1" ht="24" customHeight="1" spans="1:12">
      <c r="A656" s="412">
        <v>2100199</v>
      </c>
      <c r="B656" s="413">
        <f t="shared" si="133"/>
        <v>7</v>
      </c>
      <c r="C656" s="6" t="s">
        <v>538</v>
      </c>
      <c r="D656" s="414">
        <v>1787510</v>
      </c>
      <c r="E656" s="414">
        <v>4000000</v>
      </c>
      <c r="F656" s="414">
        <f>VLOOKUP(A656,[2]Sheet2!$A$1:$B$65536,2,FALSE)</f>
        <v>3339403.19</v>
      </c>
      <c r="G656" s="414">
        <f>VLOOKUP(A656,[2]Sheet1!$A$1:$B$65536,2,FALSE)</f>
        <v>481911.72</v>
      </c>
      <c r="H656" s="415">
        <f>G656/F656</f>
        <v>0.144310732361731</v>
      </c>
      <c r="I656" s="414">
        <f t="shared" si="135"/>
        <v>-1305598.28</v>
      </c>
      <c r="J656" s="415">
        <f>I656/D656</f>
        <v>-0.730400546010931</v>
      </c>
    </row>
    <row r="657" s="352" customFormat="1" ht="24" customHeight="1" spans="1:10">
      <c r="A657" s="407">
        <v>21002</v>
      </c>
      <c r="B657" s="408">
        <f t="shared" si="133"/>
        <v>5</v>
      </c>
      <c r="C657" s="409" t="s">
        <v>539</v>
      </c>
      <c r="D657" s="410"/>
      <c r="E657" s="410"/>
      <c r="F657" s="410"/>
      <c r="G657" s="410"/>
      <c r="H657" s="411"/>
      <c r="I657" s="410"/>
      <c r="J657" s="411"/>
    </row>
    <row r="658" s="352" customFormat="1" ht="24" customHeight="1" spans="1:10">
      <c r="A658" s="412">
        <v>2100201</v>
      </c>
      <c r="B658" s="413">
        <f t="shared" si="133"/>
        <v>7</v>
      </c>
      <c r="C658" s="6" t="s">
        <v>540</v>
      </c>
      <c r="D658" s="414"/>
      <c r="E658" s="414"/>
      <c r="F658" s="414"/>
      <c r="G658" s="414"/>
      <c r="H658" s="415"/>
      <c r="I658" s="414"/>
      <c r="J658" s="415"/>
    </row>
    <row r="659" s="352" customFormat="1" ht="24" customHeight="1" spans="1:10">
      <c r="A659" s="412">
        <v>2100202</v>
      </c>
      <c r="B659" s="413">
        <f t="shared" si="133"/>
        <v>7</v>
      </c>
      <c r="C659" s="6" t="s">
        <v>541</v>
      </c>
      <c r="D659" s="414"/>
      <c r="E659" s="414"/>
      <c r="F659" s="414"/>
      <c r="G659" s="414"/>
      <c r="H659" s="415"/>
      <c r="I659" s="414"/>
      <c r="J659" s="415"/>
    </row>
    <row r="660" s="352" customFormat="1" ht="24" customHeight="1" spans="1:10">
      <c r="A660" s="412">
        <v>2100203</v>
      </c>
      <c r="B660" s="413">
        <f t="shared" si="133"/>
        <v>7</v>
      </c>
      <c r="C660" s="6" t="s">
        <v>542</v>
      </c>
      <c r="D660" s="414"/>
      <c r="E660" s="414"/>
      <c r="F660" s="414"/>
      <c r="G660" s="414"/>
      <c r="H660" s="415"/>
      <c r="I660" s="414"/>
      <c r="J660" s="415"/>
    </row>
    <row r="661" s="352" customFormat="1" ht="24" customHeight="1" spans="1:10">
      <c r="A661" s="412">
        <v>2100204</v>
      </c>
      <c r="B661" s="413">
        <f t="shared" si="133"/>
        <v>7</v>
      </c>
      <c r="C661" s="6" t="s">
        <v>543</v>
      </c>
      <c r="D661" s="414"/>
      <c r="E661" s="414"/>
      <c r="F661" s="414"/>
      <c r="G661" s="414"/>
      <c r="H661" s="415"/>
      <c r="I661" s="414"/>
      <c r="J661" s="415"/>
    </row>
    <row r="662" s="352" customFormat="1" ht="24" customHeight="1" spans="1:10">
      <c r="A662" s="412">
        <v>2100205</v>
      </c>
      <c r="B662" s="413">
        <f t="shared" si="133"/>
        <v>7</v>
      </c>
      <c r="C662" s="6" t="s">
        <v>544</v>
      </c>
      <c r="D662" s="414"/>
      <c r="E662" s="414"/>
      <c r="F662" s="414"/>
      <c r="G662" s="414"/>
      <c r="H662" s="415"/>
      <c r="I662" s="414"/>
      <c r="J662" s="415"/>
    </row>
    <row r="663" s="352" customFormat="1" ht="24" customHeight="1" spans="1:10">
      <c r="A663" s="412">
        <v>2100206</v>
      </c>
      <c r="B663" s="413">
        <f t="shared" si="133"/>
        <v>7</v>
      </c>
      <c r="C663" s="6" t="s">
        <v>545</v>
      </c>
      <c r="D663" s="414"/>
      <c r="E663" s="414"/>
      <c r="F663" s="414"/>
      <c r="G663" s="414"/>
      <c r="H663" s="415"/>
      <c r="I663" s="414"/>
      <c r="J663" s="415"/>
    </row>
    <row r="664" s="352" customFormat="1" ht="24" customHeight="1" spans="1:10">
      <c r="A664" s="412">
        <v>2100207</v>
      </c>
      <c r="B664" s="413">
        <f t="shared" si="133"/>
        <v>7</v>
      </c>
      <c r="C664" s="6" t="s">
        <v>546</v>
      </c>
      <c r="D664" s="414"/>
      <c r="E664" s="414"/>
      <c r="F664" s="414"/>
      <c r="G664" s="414"/>
      <c r="H664" s="415"/>
      <c r="I664" s="414"/>
      <c r="J664" s="415"/>
    </row>
    <row r="665" s="352" customFormat="1" ht="24" customHeight="1" spans="1:10">
      <c r="A665" s="412">
        <v>2100208</v>
      </c>
      <c r="B665" s="413">
        <f t="shared" si="133"/>
        <v>7</v>
      </c>
      <c r="C665" s="6" t="s">
        <v>547</v>
      </c>
      <c r="D665" s="414"/>
      <c r="E665" s="414"/>
      <c r="F665" s="414"/>
      <c r="G665" s="414"/>
      <c r="H665" s="415"/>
      <c r="I665" s="414"/>
      <c r="J665" s="415"/>
    </row>
    <row r="666" s="352" customFormat="1" ht="24" customHeight="1" spans="1:10">
      <c r="A666" s="412">
        <v>2100209</v>
      </c>
      <c r="B666" s="413">
        <f t="shared" si="133"/>
        <v>7</v>
      </c>
      <c r="C666" s="6" t="s">
        <v>548</v>
      </c>
      <c r="D666" s="414"/>
      <c r="E666" s="414"/>
      <c r="F666" s="414"/>
      <c r="G666" s="414"/>
      <c r="H666" s="415"/>
      <c r="I666" s="414"/>
      <c r="J666" s="415"/>
    </row>
    <row r="667" s="352" customFormat="1" ht="24" customHeight="1" spans="1:10">
      <c r="A667" s="412">
        <v>2100210</v>
      </c>
      <c r="B667" s="413">
        <f t="shared" si="133"/>
        <v>7</v>
      </c>
      <c r="C667" s="6" t="s">
        <v>549</v>
      </c>
      <c r="D667" s="414"/>
      <c r="E667" s="414"/>
      <c r="F667" s="414"/>
      <c r="G667" s="414"/>
      <c r="H667" s="415"/>
      <c r="I667" s="414"/>
      <c r="J667" s="415"/>
    </row>
    <row r="668" s="352" customFormat="1" ht="24" customHeight="1" spans="1:10">
      <c r="A668" s="412">
        <v>2100211</v>
      </c>
      <c r="B668" s="413">
        <f t="shared" si="133"/>
        <v>7</v>
      </c>
      <c r="C668" s="6" t="s">
        <v>550</v>
      </c>
      <c r="D668" s="414"/>
      <c r="E668" s="414"/>
      <c r="F668" s="414"/>
      <c r="G668" s="414"/>
      <c r="H668" s="415"/>
      <c r="I668" s="414"/>
      <c r="J668" s="415"/>
    </row>
    <row r="669" s="352" customFormat="1" ht="24" customHeight="1" spans="1:10">
      <c r="A669" s="412">
        <v>2100212</v>
      </c>
      <c r="B669" s="413">
        <f t="shared" si="133"/>
        <v>7</v>
      </c>
      <c r="C669" s="6" t="s">
        <v>551</v>
      </c>
      <c r="D669" s="414"/>
      <c r="E669" s="414"/>
      <c r="F669" s="414"/>
      <c r="G669" s="414"/>
      <c r="H669" s="415"/>
      <c r="I669" s="414"/>
      <c r="J669" s="415"/>
    </row>
    <row r="670" s="352" customFormat="1" ht="24" customHeight="1" spans="1:10">
      <c r="A670" s="412">
        <v>2100213</v>
      </c>
      <c r="B670" s="413">
        <f t="shared" si="133"/>
        <v>7</v>
      </c>
      <c r="C670" s="6" t="s">
        <v>552</v>
      </c>
      <c r="D670" s="414"/>
      <c r="E670" s="414"/>
      <c r="F670" s="414"/>
      <c r="G670" s="414"/>
      <c r="H670" s="415"/>
      <c r="I670" s="414"/>
      <c r="J670" s="415"/>
    </row>
    <row r="671" s="352" customFormat="1" ht="24" customHeight="1" spans="1:10">
      <c r="A671" s="412">
        <v>2100299</v>
      </c>
      <c r="B671" s="413">
        <f t="shared" si="133"/>
        <v>7</v>
      </c>
      <c r="C671" s="6" t="s">
        <v>553</v>
      </c>
      <c r="D671" s="414"/>
      <c r="E671" s="414"/>
      <c r="F671" s="414"/>
      <c r="G671" s="414"/>
      <c r="H671" s="415"/>
      <c r="I671" s="414"/>
      <c r="J671" s="415"/>
    </row>
    <row r="672" s="352" customFormat="1" ht="24" customHeight="1" spans="1:10">
      <c r="A672" s="407">
        <v>21003</v>
      </c>
      <c r="B672" s="408">
        <f t="shared" si="133"/>
        <v>5</v>
      </c>
      <c r="C672" s="409" t="s">
        <v>554</v>
      </c>
      <c r="D672" s="410">
        <v>17246477.95</v>
      </c>
      <c r="E672" s="410">
        <v>19509669.29</v>
      </c>
      <c r="F672" s="410">
        <f>VLOOKUP(A672,[2]Sheet2!$A$1:$B$65536,2,FALSE)</f>
        <v>37894471.53</v>
      </c>
      <c r="G672" s="410">
        <f>VLOOKUP(A672,[2]Sheet1!$A$1:$B$65536,2,FALSE)</f>
        <v>19403997.74</v>
      </c>
      <c r="H672" s="411">
        <f>G672/F672</f>
        <v>0.512053525397191</v>
      </c>
      <c r="I672" s="410">
        <f>G672-D672</f>
        <v>2157519.79</v>
      </c>
      <c r="J672" s="411">
        <f>I672/D672</f>
        <v>0.125099153360759</v>
      </c>
    </row>
    <row r="673" s="352" customFormat="1" ht="24" customHeight="1" spans="1:10">
      <c r="A673" s="412">
        <v>2100301</v>
      </c>
      <c r="B673" s="413">
        <f t="shared" si="133"/>
        <v>7</v>
      </c>
      <c r="C673" s="6" t="s">
        <v>555</v>
      </c>
      <c r="D673" s="414">
        <v>406020.3</v>
      </c>
      <c r="E673" s="414">
        <v>1935000</v>
      </c>
      <c r="F673" s="414">
        <f>VLOOKUP(A673,[2]Sheet2!$A$1:$B$65536,2,FALSE)</f>
        <v>9934952.2</v>
      </c>
      <c r="G673" s="414">
        <f>VLOOKUP(A673,[2]Sheet1!$A$1:$B$65536,2,FALSE)</f>
        <v>1064952.2</v>
      </c>
      <c r="H673" s="415">
        <f t="shared" ref="H672:H678" si="136">G673/F673</f>
        <v>0.107192483522971</v>
      </c>
      <c r="I673" s="414">
        <f t="shared" ref="I672:I678" si="137">G673-D673</f>
        <v>658931.9</v>
      </c>
      <c r="J673" s="415">
        <f t="shared" ref="J672:J678" si="138">I673/D673</f>
        <v>1.62290383017795</v>
      </c>
    </row>
    <row r="674" s="352" customFormat="1" ht="24" customHeight="1" spans="1:10">
      <c r="A674" s="412">
        <v>2100302</v>
      </c>
      <c r="B674" s="413">
        <f t="shared" si="133"/>
        <v>7</v>
      </c>
      <c r="C674" s="6" t="s">
        <v>556</v>
      </c>
      <c r="D674" s="414">
        <v>12932379.2</v>
      </c>
      <c r="E674" s="414">
        <v>13595815.8</v>
      </c>
      <c r="F674" s="414">
        <f>VLOOKUP(A674,[2]Sheet2!$A$1:$B$65536,2,FALSE)</f>
        <v>16023258.4</v>
      </c>
      <c r="G674" s="414">
        <f>VLOOKUP(A674,[2]Sheet1!$A$1:$B$65536,2,FALSE)</f>
        <v>14189283.94</v>
      </c>
      <c r="H674" s="415">
        <f t="shared" si="136"/>
        <v>0.885542976701917</v>
      </c>
      <c r="I674" s="414">
        <f t="shared" si="137"/>
        <v>1256904.74</v>
      </c>
      <c r="J674" s="415">
        <f t="shared" si="138"/>
        <v>0.0971905262412967</v>
      </c>
    </row>
    <row r="675" s="352" customFormat="1" ht="24" customHeight="1" spans="1:10">
      <c r="A675" s="412">
        <v>2100399</v>
      </c>
      <c r="B675" s="413">
        <f t="shared" si="133"/>
        <v>7</v>
      </c>
      <c r="C675" s="6" t="s">
        <v>557</v>
      </c>
      <c r="D675" s="414">
        <v>3908078.45</v>
      </c>
      <c r="E675" s="414">
        <v>3978853.49</v>
      </c>
      <c r="F675" s="414">
        <f>VLOOKUP(A675,[2]Sheet2!$A$1:$B$65536,2,FALSE)</f>
        <v>11936260.93</v>
      </c>
      <c r="G675" s="414">
        <f>VLOOKUP(A675,[2]Sheet1!$A$1:$B$65536,2,FALSE)</f>
        <v>4149761.6</v>
      </c>
      <c r="H675" s="415">
        <f t="shared" si="136"/>
        <v>0.347660094257005</v>
      </c>
      <c r="I675" s="414">
        <f t="shared" si="137"/>
        <v>241683.15</v>
      </c>
      <c r="J675" s="415">
        <f t="shared" si="138"/>
        <v>0.0618419392271923</v>
      </c>
    </row>
    <row r="676" s="352" customFormat="1" ht="24" customHeight="1" spans="1:10">
      <c r="A676" s="407">
        <v>21004</v>
      </c>
      <c r="B676" s="408">
        <f t="shared" si="133"/>
        <v>5</v>
      </c>
      <c r="C676" s="409" t="s">
        <v>558</v>
      </c>
      <c r="D676" s="410">
        <v>84176580.1</v>
      </c>
      <c r="E676" s="410">
        <v>130967604.35</v>
      </c>
      <c r="F676" s="410">
        <f>VLOOKUP(A676,[2]Sheet2!$A$1:$B$65536,2,FALSE)</f>
        <v>145450830.76</v>
      </c>
      <c r="G676" s="410">
        <f>VLOOKUP(A676,[2]Sheet1!$A$1:$B$65536,2,FALSE)</f>
        <v>132919514.95</v>
      </c>
      <c r="H676" s="411">
        <f t="shared" si="136"/>
        <v>0.913845003534719</v>
      </c>
      <c r="I676" s="410">
        <f t="shared" si="137"/>
        <v>48742934.85</v>
      </c>
      <c r="J676" s="411">
        <f t="shared" si="138"/>
        <v>0.579055775277333</v>
      </c>
    </row>
    <row r="677" s="352" customFormat="1" ht="24" customHeight="1" spans="1:10">
      <c r="A677" s="412">
        <v>2100401</v>
      </c>
      <c r="B677" s="413">
        <f t="shared" si="133"/>
        <v>7</v>
      </c>
      <c r="C677" s="6" t="s">
        <v>559</v>
      </c>
      <c r="D677" s="414">
        <v>11456891.45</v>
      </c>
      <c r="E677" s="414">
        <v>3784207.75</v>
      </c>
      <c r="F677" s="414">
        <f>VLOOKUP(A677,[2]Sheet2!$A$1:$B$65536,2,FALSE)</f>
        <v>12825078.12</v>
      </c>
      <c r="G677" s="414">
        <f>VLOOKUP(A677,[2]Sheet1!$A$1:$B$65536,2,FALSE)</f>
        <v>10332035.58</v>
      </c>
      <c r="H677" s="415">
        <f t="shared" si="136"/>
        <v>0.805611902190893</v>
      </c>
      <c r="I677" s="414">
        <f t="shared" si="137"/>
        <v>-1124855.87</v>
      </c>
      <c r="J677" s="415">
        <f t="shared" si="138"/>
        <v>-0.0981815944498627</v>
      </c>
    </row>
    <row r="678" s="352" customFormat="1" ht="24" customHeight="1" spans="1:10">
      <c r="A678" s="412">
        <v>2100402</v>
      </c>
      <c r="B678" s="413">
        <f t="shared" si="133"/>
        <v>7</v>
      </c>
      <c r="C678" s="6" t="s">
        <v>560</v>
      </c>
      <c r="D678" s="414">
        <v>1294839.12</v>
      </c>
      <c r="E678" s="414">
        <v>875382.43</v>
      </c>
      <c r="F678" s="414">
        <f>VLOOKUP(A678,[2]Sheet2!$A$1:$B$65536,2,FALSE)</f>
        <v>1257888.81</v>
      </c>
      <c r="G678" s="414">
        <f>VLOOKUP(A678,[2]Sheet1!$A$1:$B$65536,2,FALSE)</f>
        <v>1910567.42</v>
      </c>
      <c r="H678" s="415">
        <f t="shared" si="136"/>
        <v>1.51886828534551</v>
      </c>
      <c r="I678" s="414">
        <f t="shared" si="137"/>
        <v>615728.3</v>
      </c>
      <c r="J678" s="415">
        <f t="shared" si="138"/>
        <v>0.475524943979141</v>
      </c>
    </row>
    <row r="679" s="352" customFormat="1" ht="24" customHeight="1" spans="1:10">
      <c r="A679" s="412">
        <v>2100403</v>
      </c>
      <c r="B679" s="413">
        <f t="shared" si="133"/>
        <v>7</v>
      </c>
      <c r="C679" s="6" t="s">
        <v>561</v>
      </c>
      <c r="D679" s="414"/>
      <c r="E679" s="414"/>
      <c r="F679" s="414"/>
      <c r="G679" s="414"/>
      <c r="H679" s="415"/>
      <c r="I679" s="414"/>
      <c r="J679" s="415"/>
    </row>
    <row r="680" s="352" customFormat="1" ht="24" customHeight="1" spans="1:10">
      <c r="A680" s="412">
        <v>2100404</v>
      </c>
      <c r="B680" s="413">
        <f t="shared" si="133"/>
        <v>7</v>
      </c>
      <c r="C680" s="6" t="s">
        <v>562</v>
      </c>
      <c r="D680" s="414"/>
      <c r="E680" s="414"/>
      <c r="F680" s="414"/>
      <c r="G680" s="414"/>
      <c r="H680" s="415"/>
      <c r="I680" s="414"/>
      <c r="J680" s="415"/>
    </row>
    <row r="681" s="352" customFormat="1" ht="24" customHeight="1" spans="1:10">
      <c r="A681" s="412">
        <v>2100405</v>
      </c>
      <c r="B681" s="413">
        <f t="shared" si="133"/>
        <v>7</v>
      </c>
      <c r="C681" s="6" t="s">
        <v>563</v>
      </c>
      <c r="D681" s="414"/>
      <c r="E681" s="414"/>
      <c r="F681" s="414"/>
      <c r="G681" s="414"/>
      <c r="H681" s="415"/>
      <c r="I681" s="414"/>
      <c r="J681" s="415"/>
    </row>
    <row r="682" s="352" customFormat="1" ht="24" customHeight="1" spans="1:10">
      <c r="A682" s="412">
        <v>2100406</v>
      </c>
      <c r="B682" s="413">
        <f t="shared" si="133"/>
        <v>7</v>
      </c>
      <c r="C682" s="6" t="s">
        <v>564</v>
      </c>
      <c r="D682" s="414"/>
      <c r="E682" s="414"/>
      <c r="F682" s="414">
        <f>VLOOKUP(A682,[2]Sheet2!$A$1:$B$65536,2,FALSE)</f>
        <v>2823.2</v>
      </c>
      <c r="G682" s="414">
        <f>VLOOKUP(A682,[2]Sheet1!$A$1:$B$65536,2,FALSE)</f>
        <v>2823.2</v>
      </c>
      <c r="H682" s="415"/>
      <c r="I682" s="414"/>
      <c r="J682" s="415"/>
    </row>
    <row r="683" s="352" customFormat="1" ht="24" customHeight="1" spans="1:10">
      <c r="A683" s="412">
        <v>2100407</v>
      </c>
      <c r="B683" s="413">
        <f t="shared" si="133"/>
        <v>7</v>
      </c>
      <c r="C683" s="6" t="s">
        <v>565</v>
      </c>
      <c r="D683" s="414"/>
      <c r="E683" s="414"/>
      <c r="F683" s="414">
        <f>VLOOKUP(A683,[2]Sheet2!$A$1:$B$65536,2,FALSE)</f>
        <v>411484</v>
      </c>
      <c r="G683" s="414">
        <f>VLOOKUP(A683,[2]Sheet1!$A$1:$B$65536,2,FALSE)</f>
        <v>411484</v>
      </c>
      <c r="H683" s="415"/>
      <c r="I683" s="414"/>
      <c r="J683" s="415"/>
    </row>
    <row r="684" s="352" customFormat="1" ht="24" customHeight="1" spans="1:10">
      <c r="A684" s="412">
        <v>2100408</v>
      </c>
      <c r="B684" s="413">
        <f t="shared" si="133"/>
        <v>7</v>
      </c>
      <c r="C684" s="6" t="s">
        <v>566</v>
      </c>
      <c r="D684" s="414">
        <v>66349880.13</v>
      </c>
      <c r="E684" s="414">
        <v>122971849.17</v>
      </c>
      <c r="F684" s="414">
        <f>VLOOKUP(A684,[2]Sheet2!$A$1:$B$65536,2,FALSE)</f>
        <v>113959392.25</v>
      </c>
      <c r="G684" s="414">
        <f>VLOOKUP(A684,[2]Sheet1!$A$1:$B$65536,2,FALSE)</f>
        <v>112187598.59</v>
      </c>
      <c r="H684" s="415">
        <f t="shared" ref="H684:H689" si="139">G684/F684</f>
        <v>0.984452412170529</v>
      </c>
      <c r="I684" s="414">
        <f t="shared" ref="I684:I688" si="140">G684-D684</f>
        <v>45837718.46</v>
      </c>
      <c r="J684" s="415">
        <f t="shared" ref="J684:J689" si="141">I684/D684</f>
        <v>0.690848549691268</v>
      </c>
    </row>
    <row r="685" s="352" customFormat="1" ht="24" customHeight="1" spans="1:10">
      <c r="A685" s="412">
        <v>2100409</v>
      </c>
      <c r="B685" s="413">
        <f t="shared" si="133"/>
        <v>7</v>
      </c>
      <c r="C685" s="6" t="s">
        <v>567</v>
      </c>
      <c r="D685" s="414">
        <v>889825</v>
      </c>
      <c r="E685" s="414">
        <v>2589265</v>
      </c>
      <c r="F685" s="414">
        <f>VLOOKUP(A685,[2]Sheet2!$A$1:$B$65536,2,FALSE)</f>
        <v>4530037.94</v>
      </c>
      <c r="G685" s="414">
        <f>VLOOKUP(A685,[2]Sheet1!$A$1:$B$65536,2,FALSE)</f>
        <v>2444347.72</v>
      </c>
      <c r="H685" s="415">
        <f t="shared" si="139"/>
        <v>0.539586588981195</v>
      </c>
      <c r="I685" s="414">
        <f t="shared" si="140"/>
        <v>1554522.72</v>
      </c>
      <c r="J685" s="415">
        <f t="shared" si="141"/>
        <v>1.74699825246537</v>
      </c>
    </row>
    <row r="686" s="352" customFormat="1" ht="24" customHeight="1" spans="1:10">
      <c r="A686" s="412">
        <v>2100410</v>
      </c>
      <c r="B686" s="413">
        <f t="shared" si="133"/>
        <v>7</v>
      </c>
      <c r="C686" s="6" t="s">
        <v>568</v>
      </c>
      <c r="D686" s="414">
        <v>3647838.4</v>
      </c>
      <c r="E686" s="414"/>
      <c r="F686" s="414">
        <f>VLOOKUP(A686,[2]Sheet2!$A$1:$B$65536,2,FALSE)</f>
        <v>6860846.56</v>
      </c>
      <c r="G686" s="414">
        <f>VLOOKUP(A686,[2]Sheet1!$A$1:$B$65536,2,FALSE)</f>
        <v>3562211.56</v>
      </c>
      <c r="H686" s="415">
        <f t="shared" si="139"/>
        <v>0.519208749073088</v>
      </c>
      <c r="I686" s="414">
        <f t="shared" si="140"/>
        <v>-85626.8399999999</v>
      </c>
      <c r="J686" s="415">
        <f t="shared" si="141"/>
        <v>-0.0234733095632745</v>
      </c>
    </row>
    <row r="687" s="352" customFormat="1" ht="24" customHeight="1" spans="1:10">
      <c r="A687" s="412">
        <v>2100499</v>
      </c>
      <c r="B687" s="413">
        <f t="shared" si="133"/>
        <v>7</v>
      </c>
      <c r="C687" s="6" t="s">
        <v>569</v>
      </c>
      <c r="D687" s="414">
        <v>537306</v>
      </c>
      <c r="E687" s="414">
        <v>746900</v>
      </c>
      <c r="F687" s="414">
        <f>VLOOKUP(A687,[2]Sheet2!$A$1:$B$65536,2,FALSE)</f>
        <v>5603279.88</v>
      </c>
      <c r="G687" s="414">
        <f>VLOOKUP(A687,[2]Sheet1!$A$1:$B$65536,2,FALSE)</f>
        <v>2068446.88</v>
      </c>
      <c r="H687" s="415">
        <f t="shared" si="139"/>
        <v>0.369149306173869</v>
      </c>
      <c r="I687" s="414">
        <f t="shared" si="140"/>
        <v>1531140.88</v>
      </c>
      <c r="J687" s="415">
        <f t="shared" si="141"/>
        <v>2.8496627247788</v>
      </c>
    </row>
    <row r="688" s="352" customFormat="1" ht="24" customHeight="1" spans="1:10">
      <c r="A688" s="407">
        <v>21006</v>
      </c>
      <c r="B688" s="408">
        <f t="shared" si="133"/>
        <v>5</v>
      </c>
      <c r="C688" s="409" t="s">
        <v>570</v>
      </c>
      <c r="D688" s="410"/>
      <c r="E688" s="410"/>
      <c r="F688" s="410"/>
      <c r="G688" s="410"/>
      <c r="H688" s="411"/>
      <c r="I688" s="410"/>
      <c r="J688" s="411"/>
    </row>
    <row r="689" s="352" customFormat="1" ht="24" customHeight="1" spans="1:10">
      <c r="A689" s="412">
        <v>2100601</v>
      </c>
      <c r="B689" s="413">
        <f t="shared" si="133"/>
        <v>7</v>
      </c>
      <c r="C689" s="6" t="s">
        <v>571</v>
      </c>
      <c r="D689" s="414"/>
      <c r="E689" s="414"/>
      <c r="F689" s="414"/>
      <c r="G689" s="414"/>
      <c r="H689" s="415"/>
      <c r="I689" s="414"/>
      <c r="J689" s="415"/>
    </row>
    <row r="690" s="352" customFormat="1" ht="24" customHeight="1" spans="1:10">
      <c r="A690" s="412">
        <v>2100699</v>
      </c>
      <c r="B690" s="413">
        <f t="shared" si="133"/>
        <v>7</v>
      </c>
      <c r="C690" s="6" t="s">
        <v>572</v>
      </c>
      <c r="D690" s="414"/>
      <c r="E690" s="414"/>
      <c r="F690" s="414"/>
      <c r="G690" s="414"/>
      <c r="H690" s="415"/>
      <c r="I690" s="414"/>
      <c r="J690" s="415"/>
    </row>
    <row r="691" s="352" customFormat="1" ht="24" customHeight="1" spans="1:10">
      <c r="A691" s="407">
        <v>21007</v>
      </c>
      <c r="B691" s="408">
        <f t="shared" si="133"/>
        <v>5</v>
      </c>
      <c r="C691" s="409" t="s">
        <v>573</v>
      </c>
      <c r="D691" s="410">
        <v>46879387.88</v>
      </c>
      <c r="E691" s="410">
        <v>32429391.66</v>
      </c>
      <c r="F691" s="410">
        <f>VLOOKUP(A691,[2]Sheet2!$A$1:$B$65536,2,FALSE)</f>
        <v>46601716.32</v>
      </c>
      <c r="G691" s="410">
        <f>VLOOKUP(A691,[2]Sheet1!$A$1:$B$65536,2,FALSE)</f>
        <v>44204912.7</v>
      </c>
      <c r="H691" s="411">
        <f>G691/F691</f>
        <v>0.948568340197132</v>
      </c>
      <c r="I691" s="410">
        <f>G691-D691</f>
        <v>-2674475.18</v>
      </c>
      <c r="J691" s="411">
        <f>I691/D691</f>
        <v>-0.057050130151998</v>
      </c>
    </row>
    <row r="692" s="352" customFormat="1" ht="24" customHeight="1" spans="1:10">
      <c r="A692" s="412">
        <v>2100716</v>
      </c>
      <c r="B692" s="413">
        <f t="shared" si="133"/>
        <v>7</v>
      </c>
      <c r="C692" s="6" t="s">
        <v>574</v>
      </c>
      <c r="D692" s="414">
        <v>775224.28</v>
      </c>
      <c r="E692" s="414"/>
      <c r="F692" s="414">
        <f>VLOOKUP(A692,[2]Sheet2!$A$1:$B$65536,2,FALSE)</f>
        <v>2254198</v>
      </c>
      <c r="G692" s="414">
        <f>VLOOKUP(A692,[2]Sheet1!$A$1:$B$65536,2,FALSE)</f>
        <v>1249205.9</v>
      </c>
      <c r="H692" s="415">
        <f t="shared" ref="H691:H698" si="142">G692/F692</f>
        <v>0.554168666638867</v>
      </c>
      <c r="I692" s="414">
        <f t="shared" ref="I691:I698" si="143">G692-D692</f>
        <v>473981.62</v>
      </c>
      <c r="J692" s="415">
        <f t="shared" ref="J691:J698" si="144">I692/D692</f>
        <v>0.6114122483367</v>
      </c>
    </row>
    <row r="693" s="352" customFormat="1" ht="24" customHeight="1" spans="1:10">
      <c r="A693" s="412">
        <v>2100717</v>
      </c>
      <c r="B693" s="413">
        <f t="shared" si="133"/>
        <v>7</v>
      </c>
      <c r="C693" s="6" t="s">
        <v>575</v>
      </c>
      <c r="D693" s="414">
        <v>30364433.49</v>
      </c>
      <c r="E693" s="414">
        <v>32181000</v>
      </c>
      <c r="F693" s="414">
        <f>VLOOKUP(A693,[2]Sheet2!$A$1:$B$65536,2,FALSE)</f>
        <v>7927040</v>
      </c>
      <c r="G693" s="414">
        <f>VLOOKUP(A693,[2]Sheet1!$A$1:$B$65536,2,FALSE)</f>
        <v>7183892.84</v>
      </c>
      <c r="H693" s="415">
        <f t="shared" si="142"/>
        <v>0.906251619772324</v>
      </c>
      <c r="I693" s="414">
        <f t="shared" si="143"/>
        <v>-23180540.65</v>
      </c>
      <c r="J693" s="415">
        <f t="shared" si="144"/>
        <v>-0.763410937919659</v>
      </c>
    </row>
    <row r="694" s="352" customFormat="1" ht="24" customHeight="1" spans="1:10">
      <c r="A694" s="412">
        <v>2100799</v>
      </c>
      <c r="B694" s="413">
        <f t="shared" si="133"/>
        <v>7</v>
      </c>
      <c r="C694" s="6" t="s">
        <v>576</v>
      </c>
      <c r="D694" s="414">
        <v>15739730.11</v>
      </c>
      <c r="E694" s="414">
        <v>248391.66</v>
      </c>
      <c r="F694" s="414">
        <f>VLOOKUP(A694,[2]Sheet2!$A$1:$B$65536,2,FALSE)</f>
        <v>36420478.32</v>
      </c>
      <c r="G694" s="414">
        <f>VLOOKUP(A694,[2]Sheet1!$A$1:$B$65536,2,FALSE)</f>
        <v>35771813.96</v>
      </c>
      <c r="H694" s="415">
        <f t="shared" si="142"/>
        <v>0.982189570540489</v>
      </c>
      <c r="I694" s="414">
        <f t="shared" si="143"/>
        <v>20032083.85</v>
      </c>
      <c r="J694" s="415">
        <f t="shared" si="144"/>
        <v>1.27270821735837</v>
      </c>
    </row>
    <row r="695" s="352" customFormat="1" ht="24" customHeight="1" spans="1:10">
      <c r="A695" s="407">
        <v>21011</v>
      </c>
      <c r="B695" s="408">
        <f t="shared" si="133"/>
        <v>5</v>
      </c>
      <c r="C695" s="409" t="s">
        <v>577</v>
      </c>
      <c r="D695" s="410">
        <v>49843159.79</v>
      </c>
      <c r="E695" s="410">
        <v>59368358.88</v>
      </c>
      <c r="F695" s="410">
        <f>VLOOKUP(A695,[2]Sheet2!$A$1:$B$65536,2,FALSE)</f>
        <v>59330386.12</v>
      </c>
      <c r="G695" s="410">
        <f>VLOOKUP(A695,[2]Sheet1!$A$1:$B$65536,2,FALSE)</f>
        <v>53170495.03</v>
      </c>
      <c r="H695" s="411">
        <f t="shared" si="142"/>
        <v>0.896176453705506</v>
      </c>
      <c r="I695" s="410">
        <f t="shared" si="143"/>
        <v>3327335.24</v>
      </c>
      <c r="J695" s="411">
        <f t="shared" si="144"/>
        <v>0.0667561056325238</v>
      </c>
    </row>
    <row r="696" s="352" customFormat="1" ht="24" customHeight="1" spans="1:10">
      <c r="A696" s="412">
        <v>2101101</v>
      </c>
      <c r="B696" s="413">
        <f t="shared" si="133"/>
        <v>7</v>
      </c>
      <c r="C696" s="6" t="s">
        <v>578</v>
      </c>
      <c r="D696" s="414">
        <v>6871574.47</v>
      </c>
      <c r="E696" s="414">
        <v>13744474.86</v>
      </c>
      <c r="F696" s="414">
        <f>VLOOKUP(A696,[2]Sheet2!$A$1:$B$65536,2,FALSE)</f>
        <v>10034016.8</v>
      </c>
      <c r="G696" s="414">
        <f>VLOOKUP(A696,[2]Sheet1!$A$1:$B$65536,2,FALSE)</f>
        <v>6686565.8</v>
      </c>
      <c r="H696" s="415">
        <f t="shared" si="142"/>
        <v>0.666389735365003</v>
      </c>
      <c r="I696" s="414">
        <f t="shared" si="143"/>
        <v>-185008.67</v>
      </c>
      <c r="J696" s="415">
        <f t="shared" si="144"/>
        <v>-0.0269237670067774</v>
      </c>
    </row>
    <row r="697" s="352" customFormat="1" ht="24" customHeight="1" spans="1:10">
      <c r="A697" s="412">
        <v>2101102</v>
      </c>
      <c r="B697" s="413">
        <f t="shared" si="133"/>
        <v>7</v>
      </c>
      <c r="C697" s="6" t="s">
        <v>579</v>
      </c>
      <c r="D697" s="414">
        <v>42610765.21</v>
      </c>
      <c r="E697" s="414">
        <v>40565072.82</v>
      </c>
      <c r="F697" s="414">
        <f>VLOOKUP(A697,[2]Sheet2!$A$1:$B$65536,2,FALSE)</f>
        <v>44237558.12</v>
      </c>
      <c r="G697" s="414">
        <f>VLOOKUP(A697,[2]Sheet1!$A$1:$B$65536,2,FALSE)</f>
        <v>42717725.41</v>
      </c>
      <c r="H697" s="415">
        <f t="shared" si="142"/>
        <v>0.965643838073583</v>
      </c>
      <c r="I697" s="414">
        <f t="shared" si="143"/>
        <v>106960.199999996</v>
      </c>
      <c r="J697" s="415">
        <f t="shared" si="144"/>
        <v>0.00251016848612927</v>
      </c>
    </row>
    <row r="698" s="352" customFormat="1" ht="24" customHeight="1" spans="1:10">
      <c r="A698" s="412">
        <v>2101103</v>
      </c>
      <c r="B698" s="413">
        <f t="shared" si="133"/>
        <v>7</v>
      </c>
      <c r="C698" s="6" t="s">
        <v>580</v>
      </c>
      <c r="D698" s="414">
        <v>360820.11</v>
      </c>
      <c r="E698" s="414">
        <v>5058811.2</v>
      </c>
      <c r="F698" s="414">
        <f>VLOOKUP(A698,[2]Sheet2!$A$1:$B$65536,2,FALSE)</f>
        <v>5058811.2</v>
      </c>
      <c r="G698" s="414">
        <f>VLOOKUP(A698,[2]Sheet1!$A$1:$B$65536,2,FALSE)</f>
        <v>3766203.82</v>
      </c>
      <c r="H698" s="415">
        <f t="shared" si="142"/>
        <v>0.744483964928361</v>
      </c>
      <c r="I698" s="414">
        <f t="shared" si="143"/>
        <v>3405383.71</v>
      </c>
      <c r="J698" s="415">
        <f t="shared" si="144"/>
        <v>9.43789887431718</v>
      </c>
    </row>
    <row r="699" s="352" customFormat="1" ht="24" customHeight="1" spans="1:10">
      <c r="A699" s="412">
        <v>2101199</v>
      </c>
      <c r="B699" s="413">
        <f t="shared" si="133"/>
        <v>7</v>
      </c>
      <c r="C699" s="6" t="s">
        <v>581</v>
      </c>
      <c r="D699" s="414"/>
      <c r="E699" s="414"/>
      <c r="F699" s="414"/>
      <c r="G699" s="414"/>
      <c r="H699" s="415"/>
      <c r="I699" s="414"/>
      <c r="J699" s="415"/>
    </row>
    <row r="700" s="352" customFormat="1" ht="24" customHeight="1" spans="1:10">
      <c r="A700" s="407">
        <v>21012</v>
      </c>
      <c r="B700" s="408">
        <f t="shared" si="133"/>
        <v>5</v>
      </c>
      <c r="C700" s="409" t="s">
        <v>582</v>
      </c>
      <c r="D700" s="410">
        <v>5504735</v>
      </c>
      <c r="E700" s="410">
        <v>1906300</v>
      </c>
      <c r="F700" s="410"/>
      <c r="G700" s="410"/>
      <c r="H700" s="411"/>
      <c r="I700" s="410">
        <f t="shared" ref="I700:I705" si="145">G700-D700</f>
        <v>-5504735</v>
      </c>
      <c r="J700" s="411">
        <f t="shared" ref="J700:J705" si="146">I700/D700</f>
        <v>-1</v>
      </c>
    </row>
    <row r="701" s="352" customFormat="1" ht="24" customHeight="1" spans="1:10">
      <c r="A701" s="412">
        <v>2101201</v>
      </c>
      <c r="B701" s="413">
        <f t="shared" si="133"/>
        <v>7</v>
      </c>
      <c r="C701" s="6" t="s">
        <v>583</v>
      </c>
      <c r="D701" s="414"/>
      <c r="E701" s="414"/>
      <c r="F701" s="414"/>
      <c r="G701" s="414"/>
      <c r="H701" s="415"/>
      <c r="I701" s="414"/>
      <c r="J701" s="415"/>
    </row>
    <row r="702" s="352" customFormat="1" ht="24" customHeight="1" spans="1:10">
      <c r="A702" s="412">
        <v>2101202</v>
      </c>
      <c r="B702" s="413">
        <f t="shared" si="133"/>
        <v>7</v>
      </c>
      <c r="C702" s="6" t="s">
        <v>584</v>
      </c>
      <c r="D702" s="414">
        <v>5504735</v>
      </c>
      <c r="E702" s="414">
        <v>1906300</v>
      </c>
      <c r="F702" s="414"/>
      <c r="G702" s="414"/>
      <c r="H702" s="415"/>
      <c r="I702" s="414">
        <f t="shared" si="145"/>
        <v>-5504735</v>
      </c>
      <c r="J702" s="415">
        <f t="shared" si="146"/>
        <v>-1</v>
      </c>
    </row>
    <row r="703" s="352" customFormat="1" ht="24" customHeight="1" spans="1:10">
      <c r="A703" s="412">
        <v>2101299</v>
      </c>
      <c r="B703" s="413">
        <f t="shared" si="133"/>
        <v>7</v>
      </c>
      <c r="C703" s="6" t="s">
        <v>585</v>
      </c>
      <c r="D703" s="414"/>
      <c r="E703" s="414"/>
      <c r="F703" s="414"/>
      <c r="G703" s="414"/>
      <c r="H703" s="415"/>
      <c r="I703" s="414"/>
      <c r="J703" s="415"/>
    </row>
    <row r="704" s="352" customFormat="1" ht="24" customHeight="1" spans="1:10">
      <c r="A704" s="407">
        <v>21013</v>
      </c>
      <c r="B704" s="408">
        <f t="shared" si="133"/>
        <v>5</v>
      </c>
      <c r="C704" s="409" t="s">
        <v>586</v>
      </c>
      <c r="D704" s="410">
        <v>41901892.01</v>
      </c>
      <c r="E704" s="410">
        <v>27310200</v>
      </c>
      <c r="F704" s="410">
        <f>VLOOKUP(A704,[2]Sheet2!$A$1:$B$65536,2,FALSE)</f>
        <v>27522800</v>
      </c>
      <c r="G704" s="410">
        <f>VLOOKUP(A704,[2]Sheet1!$A$1:$B$65536,2,FALSE)</f>
        <v>27310200</v>
      </c>
      <c r="H704" s="411">
        <f>G704/F704</f>
        <v>0.992275495225776</v>
      </c>
      <c r="I704" s="410">
        <f t="shared" si="145"/>
        <v>-14591692.01</v>
      </c>
      <c r="J704" s="411">
        <f t="shared" si="146"/>
        <v>-0.348234681300731</v>
      </c>
    </row>
    <row r="705" s="352" customFormat="1" ht="24" customHeight="1" spans="1:10">
      <c r="A705" s="412">
        <v>2101301</v>
      </c>
      <c r="B705" s="413">
        <f t="shared" si="133"/>
        <v>7</v>
      </c>
      <c r="C705" s="6" t="s">
        <v>587</v>
      </c>
      <c r="D705" s="414">
        <v>41901892.01</v>
      </c>
      <c r="E705" s="414">
        <v>27310200</v>
      </c>
      <c r="F705" s="414">
        <f>VLOOKUP(A705,[2]Sheet2!$A$1:$B$65536,2,FALSE)</f>
        <v>27522800</v>
      </c>
      <c r="G705" s="414">
        <f>VLOOKUP(A705,[2]Sheet1!$A$1:$B$65536,2,FALSE)</f>
        <v>27310200</v>
      </c>
      <c r="H705" s="415">
        <f>G705/F705</f>
        <v>0.992275495225776</v>
      </c>
      <c r="I705" s="414">
        <f t="shared" si="145"/>
        <v>-14591692.01</v>
      </c>
      <c r="J705" s="415">
        <f t="shared" si="146"/>
        <v>-0.348234681300731</v>
      </c>
    </row>
    <row r="706" s="352" customFormat="1" ht="24" customHeight="1" spans="1:10">
      <c r="A706" s="412">
        <v>2101302</v>
      </c>
      <c r="B706" s="413">
        <f t="shared" si="133"/>
        <v>7</v>
      </c>
      <c r="C706" s="6" t="s">
        <v>588</v>
      </c>
      <c r="D706" s="414"/>
      <c r="E706" s="414"/>
      <c r="F706" s="414"/>
      <c r="G706" s="414"/>
      <c r="H706" s="415"/>
      <c r="I706" s="414"/>
      <c r="J706" s="415"/>
    </row>
    <row r="707" s="352" customFormat="1" ht="24" customHeight="1" spans="1:10">
      <c r="A707" s="412">
        <v>2101399</v>
      </c>
      <c r="B707" s="413">
        <f t="shared" si="133"/>
        <v>7</v>
      </c>
      <c r="C707" s="6" t="s">
        <v>589</v>
      </c>
      <c r="D707" s="414"/>
      <c r="E707" s="414"/>
      <c r="F707" s="414"/>
      <c r="G707" s="414"/>
      <c r="H707" s="415"/>
      <c r="I707" s="414"/>
      <c r="J707" s="415"/>
    </row>
    <row r="708" s="352" customFormat="1" ht="24" customHeight="1" spans="1:10">
      <c r="A708" s="407">
        <v>21014</v>
      </c>
      <c r="B708" s="408">
        <f t="shared" si="133"/>
        <v>5</v>
      </c>
      <c r="C708" s="409" t="s">
        <v>590</v>
      </c>
      <c r="D708" s="410">
        <v>83800</v>
      </c>
      <c r="E708" s="410"/>
      <c r="F708" s="410">
        <f>VLOOKUP(A708,[2]Sheet2!$A$1:$B$65536,2,FALSE)</f>
        <v>1159440.43</v>
      </c>
      <c r="G708" s="410">
        <f>VLOOKUP(A708,[2]Sheet1!$A$1:$B$65536,2,FALSE)</f>
        <v>684743.23</v>
      </c>
      <c r="H708" s="411">
        <f t="shared" ref="H708:H711" si="147">G708/F708</f>
        <v>0.590580776970146</v>
      </c>
      <c r="I708" s="410">
        <f t="shared" ref="I708:I712" si="148">G708-D708</f>
        <v>600943.23</v>
      </c>
      <c r="J708" s="411">
        <f>I708/D708</f>
        <v>7.17116026252983</v>
      </c>
    </row>
    <row r="709" s="352" customFormat="1" ht="24" customHeight="1" spans="1:10">
      <c r="A709" s="412">
        <v>2101401</v>
      </c>
      <c r="B709" s="413">
        <f t="shared" si="133"/>
        <v>7</v>
      </c>
      <c r="C709" s="6" t="s">
        <v>591</v>
      </c>
      <c r="D709" s="414">
        <v>83800</v>
      </c>
      <c r="E709" s="414"/>
      <c r="F709" s="414">
        <f>VLOOKUP(A709,[2]Sheet2!$A$1:$B$65536,2,FALSE)</f>
        <v>1159440.43</v>
      </c>
      <c r="G709" s="414">
        <f>VLOOKUP(A709,[2]Sheet1!$A$1:$B$65536,2,FALSE)</f>
        <v>684743.23</v>
      </c>
      <c r="H709" s="415">
        <f t="shared" si="147"/>
        <v>0.590580776970146</v>
      </c>
      <c r="I709" s="414">
        <f t="shared" si="148"/>
        <v>600943.23</v>
      </c>
      <c r="J709" s="415">
        <f>I709/D709</f>
        <v>7.17116026252983</v>
      </c>
    </row>
    <row r="710" s="352" customFormat="1" ht="24" customHeight="1" spans="1:10">
      <c r="A710" s="412">
        <v>2101499</v>
      </c>
      <c r="B710" s="413">
        <f t="shared" si="133"/>
        <v>7</v>
      </c>
      <c r="C710" s="6" t="s">
        <v>592</v>
      </c>
      <c r="D710" s="414"/>
      <c r="E710" s="414"/>
      <c r="F710" s="414"/>
      <c r="G710" s="414"/>
      <c r="H710" s="415"/>
      <c r="I710" s="414"/>
      <c r="J710" s="415"/>
    </row>
    <row r="711" s="352" customFormat="1" ht="24" customHeight="1" spans="1:10">
      <c r="A711" s="407">
        <v>21015</v>
      </c>
      <c r="B711" s="408">
        <f t="shared" si="133"/>
        <v>5</v>
      </c>
      <c r="C711" s="409" t="s">
        <v>593</v>
      </c>
      <c r="D711" s="410">
        <v>1148954.65</v>
      </c>
      <c r="E711" s="410">
        <v>653387.85</v>
      </c>
      <c r="F711" s="410">
        <f>VLOOKUP(A711,[2]Sheet2!$A$1:$B$65536,2,FALSE)</f>
        <v>1392103.87</v>
      </c>
      <c r="G711" s="410">
        <f>VLOOKUP(A711,[2]Sheet1!$A$1:$B$65536,2,FALSE)</f>
        <v>1449859.64</v>
      </c>
      <c r="H711" s="411">
        <f t="shared" si="147"/>
        <v>1.04148811826807</v>
      </c>
      <c r="I711" s="410">
        <f t="shared" si="148"/>
        <v>300904.99</v>
      </c>
      <c r="J711" s="411">
        <f>I711/D711</f>
        <v>0.261894575212346</v>
      </c>
    </row>
    <row r="712" s="352" customFormat="1" ht="24" customHeight="1" spans="1:10">
      <c r="A712" s="412">
        <v>2101501</v>
      </c>
      <c r="B712" s="413">
        <f t="shared" si="133"/>
        <v>7</v>
      </c>
      <c r="C712" s="6" t="s">
        <v>415</v>
      </c>
      <c r="D712" s="414">
        <v>982966.65</v>
      </c>
      <c r="E712" s="414">
        <v>653387.85</v>
      </c>
      <c r="F712" s="414">
        <f>VLOOKUP(A712,[2]Sheet2!$A$1:$B$65536,2,FALSE)</f>
        <v>1162446.87</v>
      </c>
      <c r="G712" s="414">
        <f>VLOOKUP(A712,[2]Sheet1!$A$1:$B$65536,2,FALSE)</f>
        <v>1220202.64</v>
      </c>
      <c r="H712" s="415">
        <f t="shared" ref="H711:H713" si="149">G712/F712</f>
        <v>1.04968465354464</v>
      </c>
      <c r="I712" s="414">
        <f t="shared" si="148"/>
        <v>237235.99</v>
      </c>
      <c r="J712" s="415">
        <f>I712/D712</f>
        <v>0.241346936846738</v>
      </c>
    </row>
    <row r="713" s="352" customFormat="1" ht="24" customHeight="1" spans="1:10">
      <c r="A713" s="412">
        <v>2101502</v>
      </c>
      <c r="B713" s="413">
        <f>LEN(A713)</f>
        <v>7</v>
      </c>
      <c r="C713" s="6" t="s">
        <v>416</v>
      </c>
      <c r="D713" s="414"/>
      <c r="E713" s="414"/>
      <c r="F713" s="414"/>
      <c r="G713" s="414"/>
      <c r="H713" s="415"/>
      <c r="I713" s="414"/>
      <c r="J713" s="415"/>
    </row>
    <row r="714" s="352" customFormat="1" ht="24" customHeight="1" spans="1:10">
      <c r="A714" s="412">
        <v>2101503</v>
      </c>
      <c r="B714" s="413">
        <f>LEN(A714)</f>
        <v>7</v>
      </c>
      <c r="C714" s="6" t="s">
        <v>417</v>
      </c>
      <c r="D714" s="414"/>
      <c r="E714" s="414"/>
      <c r="F714" s="414"/>
      <c r="G714" s="414"/>
      <c r="H714" s="415"/>
      <c r="I714" s="414"/>
      <c r="J714" s="415"/>
    </row>
    <row r="715" s="352" customFormat="1" ht="24" customHeight="1" spans="1:10">
      <c r="A715" s="412">
        <v>2101504</v>
      </c>
      <c r="B715" s="413">
        <f>LEN(A715)</f>
        <v>7</v>
      </c>
      <c r="C715" s="6" t="s">
        <v>594</v>
      </c>
      <c r="D715" s="414">
        <v>29800</v>
      </c>
      <c r="E715" s="414"/>
      <c r="F715" s="414"/>
      <c r="G715" s="414"/>
      <c r="H715" s="415"/>
      <c r="I715" s="414">
        <f t="shared" ref="I715:I720" si="150">G715-D715</f>
        <v>-29800</v>
      </c>
      <c r="J715" s="415"/>
    </row>
    <row r="716" s="352" customFormat="1" ht="24" customHeight="1" spans="1:10">
      <c r="A716" s="412">
        <v>2101505</v>
      </c>
      <c r="B716" s="413">
        <f>LEN(A716)</f>
        <v>7</v>
      </c>
      <c r="C716" s="6" t="s">
        <v>595</v>
      </c>
      <c r="D716" s="414"/>
      <c r="E716" s="414"/>
      <c r="F716" s="414"/>
      <c r="G716" s="414"/>
      <c r="H716" s="415"/>
      <c r="I716" s="414"/>
      <c r="J716" s="415"/>
    </row>
    <row r="717" s="352" customFormat="1" ht="24" customHeight="1" spans="1:10">
      <c r="A717" s="412">
        <v>2101506</v>
      </c>
      <c r="B717" s="413">
        <f t="shared" ref="B717:B727" si="151">LEN(A717)</f>
        <v>7</v>
      </c>
      <c r="C717" s="6" t="s">
        <v>596</v>
      </c>
      <c r="D717" s="414">
        <v>61600</v>
      </c>
      <c r="E717" s="414"/>
      <c r="F717" s="414">
        <f>VLOOKUP(A717,[2]Sheet2!$A$1:$B$65536,2,FALSE)</f>
        <v>137200</v>
      </c>
      <c r="G717" s="414">
        <f>VLOOKUP(A717,[2]Sheet1!$A$1:$B$65536,2,FALSE)</f>
        <v>137200</v>
      </c>
      <c r="H717" s="415">
        <f>G717/F717</f>
        <v>1</v>
      </c>
      <c r="I717" s="414">
        <f t="shared" si="150"/>
        <v>75600</v>
      </c>
      <c r="J717" s="415"/>
    </row>
    <row r="718" s="352" customFormat="1" ht="24" customHeight="1" spans="1:10">
      <c r="A718" s="412">
        <v>2101550</v>
      </c>
      <c r="B718" s="413">
        <f t="shared" si="151"/>
        <v>7</v>
      </c>
      <c r="C718" s="6" t="s">
        <v>529</v>
      </c>
      <c r="D718" s="414"/>
      <c r="E718" s="414"/>
      <c r="F718" s="414"/>
      <c r="G718" s="414"/>
      <c r="H718" s="415"/>
      <c r="I718" s="414"/>
      <c r="J718" s="415"/>
    </row>
    <row r="719" s="352" customFormat="1" ht="24" customHeight="1" spans="1:10">
      <c r="A719" s="412">
        <v>2101599</v>
      </c>
      <c r="B719" s="413">
        <f t="shared" si="151"/>
        <v>7</v>
      </c>
      <c r="C719" s="6" t="s">
        <v>597</v>
      </c>
      <c r="D719" s="414">
        <v>74588</v>
      </c>
      <c r="E719" s="414"/>
      <c r="F719" s="414">
        <f>VLOOKUP(A719,[2]Sheet2!$A$1:$B$65536,2,FALSE)</f>
        <v>92457</v>
      </c>
      <c r="G719" s="414">
        <f>VLOOKUP(A719,[2]Sheet1!$A$1:$B$65536,2,FALSE)</f>
        <v>92457</v>
      </c>
      <c r="H719" s="415">
        <f>G719/F719</f>
        <v>1</v>
      </c>
      <c r="I719" s="414">
        <f t="shared" si="150"/>
        <v>17869</v>
      </c>
      <c r="J719" s="415">
        <f t="shared" ref="J719:J722" si="152">I719/D719</f>
        <v>0.239569367726712</v>
      </c>
    </row>
    <row r="720" s="352" customFormat="1" ht="24" customHeight="1" spans="1:10">
      <c r="A720" s="407">
        <v>21016</v>
      </c>
      <c r="B720" s="408">
        <f t="shared" si="151"/>
        <v>5</v>
      </c>
      <c r="C720" s="409" t="s">
        <v>598</v>
      </c>
      <c r="D720" s="410"/>
      <c r="E720" s="410"/>
      <c r="F720" s="410"/>
      <c r="G720" s="410"/>
      <c r="H720" s="411"/>
      <c r="I720" s="410"/>
      <c r="J720" s="411"/>
    </row>
    <row r="721" s="352" customFormat="1" ht="24" customHeight="1" spans="1:12">
      <c r="A721" s="412">
        <v>2101601</v>
      </c>
      <c r="B721" s="413">
        <f t="shared" si="151"/>
        <v>7</v>
      </c>
      <c r="C721" s="6" t="s">
        <v>599</v>
      </c>
      <c r="D721" s="414"/>
      <c r="E721" s="414"/>
      <c r="F721" s="414"/>
      <c r="G721" s="414"/>
      <c r="H721" s="415"/>
      <c r="I721" s="414"/>
      <c r="J721" s="415"/>
    </row>
    <row r="722" s="352" customFormat="1" ht="24" customHeight="1" spans="1:12">
      <c r="A722" s="407">
        <v>21017</v>
      </c>
      <c r="B722" s="408">
        <f t="shared" si="151"/>
        <v>5</v>
      </c>
      <c r="C722" s="409" t="s">
        <v>600</v>
      </c>
      <c r="D722" s="410">
        <v>100000</v>
      </c>
      <c r="E722" s="410"/>
      <c r="F722" s="410">
        <f>VLOOKUP(A722,[2]Sheet2!$A$1:$B$65536,2,FALSE)</f>
        <v>280000</v>
      </c>
      <c r="G722" s="410">
        <f>VLOOKUP(A722,[2]Sheet1!$A$1:$B$65536,2,FALSE)</f>
        <v>200000</v>
      </c>
      <c r="H722" s="411">
        <f>G722/F722</f>
        <v>0.714285714285714</v>
      </c>
      <c r="I722" s="410">
        <f>G722-D722</f>
        <v>100000</v>
      </c>
      <c r="J722" s="411">
        <f t="shared" si="152"/>
        <v>1</v>
      </c>
    </row>
    <row r="723" s="352" customFormat="1" ht="24" customHeight="1" spans="1:12">
      <c r="A723" s="412" t="s">
        <v>601</v>
      </c>
      <c r="B723" s="413">
        <f t="shared" si="151"/>
        <v>7</v>
      </c>
      <c r="C723" s="6" t="s">
        <v>58</v>
      </c>
      <c r="D723" s="414"/>
      <c r="E723" s="414"/>
      <c r="F723" s="414" t="e">
        <f>VLOOKUP(A723,[2]Sheet2!$A$1:$B$65536,2,FALSE)</f>
        <v>#N/A</v>
      </c>
      <c r="G723" s="414"/>
      <c r="H723" s="415"/>
      <c r="I723" s="414"/>
      <c r="J723" s="415"/>
    </row>
    <row r="724" s="352" customFormat="1" ht="24" customHeight="1" spans="1:12">
      <c r="A724" s="412" t="s">
        <v>602</v>
      </c>
      <c r="B724" s="413">
        <f t="shared" si="151"/>
        <v>7</v>
      </c>
      <c r="C724" s="6" t="s">
        <v>59</v>
      </c>
      <c r="D724" s="414"/>
      <c r="E724" s="414"/>
      <c r="F724" s="414" t="e">
        <f>VLOOKUP(A724,[2]Sheet2!$A$1:$B$65536,2,FALSE)</f>
        <v>#N/A</v>
      </c>
      <c r="G724" s="414"/>
      <c r="H724" s="415"/>
      <c r="I724" s="414"/>
      <c r="J724" s="415"/>
    </row>
    <row r="725" s="352" customFormat="1" ht="24" customHeight="1" spans="1:12">
      <c r="A725" s="412" t="s">
        <v>603</v>
      </c>
      <c r="B725" s="413">
        <f t="shared" si="151"/>
        <v>7</v>
      </c>
      <c r="C725" s="6" t="s">
        <v>60</v>
      </c>
      <c r="D725" s="414"/>
      <c r="E725" s="414"/>
      <c r="F725" s="414" t="e">
        <f>VLOOKUP(A725,[2]Sheet2!$A$1:$B$65536,2,FALSE)</f>
        <v>#N/A</v>
      </c>
      <c r="G725" s="414"/>
      <c r="H725" s="415"/>
      <c r="I725" s="414"/>
      <c r="J725" s="415"/>
    </row>
    <row r="726" s="352" customFormat="1" ht="24" customHeight="1" spans="1:12">
      <c r="A726" s="412">
        <v>2101704</v>
      </c>
      <c r="B726" s="413">
        <f t="shared" si="151"/>
        <v>7</v>
      </c>
      <c r="C726" s="6" t="s">
        <v>571</v>
      </c>
      <c r="D726" s="414"/>
      <c r="E726" s="414"/>
      <c r="F726" s="414">
        <f>VLOOKUP(A726,[2]Sheet2!$A$1:$B$65536,2,FALSE)</f>
        <v>200000</v>
      </c>
      <c r="G726" s="414">
        <f>VLOOKUP(A726,[2]Sheet1!$A$1:$B$65536,2,FALSE)</f>
        <v>200000</v>
      </c>
      <c r="H726" s="415"/>
      <c r="I726" s="414"/>
      <c r="J726" s="415"/>
    </row>
    <row r="727" s="352" customFormat="1" ht="24" customHeight="1" spans="1:12">
      <c r="A727" s="412">
        <v>2101799</v>
      </c>
      <c r="B727" s="413">
        <f t="shared" si="151"/>
        <v>7</v>
      </c>
      <c r="C727" s="6" t="s">
        <v>604</v>
      </c>
      <c r="D727" s="414">
        <v>100000</v>
      </c>
      <c r="E727" s="414"/>
      <c r="F727" s="414">
        <f>VLOOKUP(A727,[2]Sheet2!$A$1:$B$65536,2,FALSE)</f>
        <v>80000</v>
      </c>
      <c r="G727" s="414"/>
      <c r="H727" s="415">
        <f>G727/F727</f>
        <v>0</v>
      </c>
      <c r="I727" s="414">
        <f t="shared" ref="I727:I732" si="153">G727-D727</f>
        <v>-100000</v>
      </c>
      <c r="J727" s="415"/>
    </row>
    <row r="728" s="352" customFormat="1" ht="24" customHeight="1" spans="1:12">
      <c r="A728" s="407">
        <v>21099</v>
      </c>
      <c r="B728" s="408">
        <f t="shared" ref="B728:B782" si="154">LEN(A728)</f>
        <v>5</v>
      </c>
      <c r="C728" s="409" t="s">
        <v>605</v>
      </c>
      <c r="D728" s="410">
        <v>14508.78</v>
      </c>
      <c r="E728" s="410">
        <v>1107406.33</v>
      </c>
      <c r="F728" s="410">
        <f>VLOOKUP(A728,[2]Sheet2!$A$1:$B$65536,2,FALSE)</f>
        <v>157406.33</v>
      </c>
      <c r="G728" s="410">
        <f>VLOOKUP(A728,[2]Sheet1!$A$1:$B$65536,2,FALSE)</f>
        <v>107406.33</v>
      </c>
      <c r="H728" s="411">
        <f>G728/F728</f>
        <v>0.682350766960897</v>
      </c>
      <c r="I728" s="410">
        <f t="shared" si="153"/>
        <v>92897.55</v>
      </c>
      <c r="J728" s="411">
        <f>I728/D728</f>
        <v>6.40285054980501</v>
      </c>
    </row>
    <row r="729" s="352" customFormat="1" ht="24" customHeight="1" spans="1:12">
      <c r="A729" s="412">
        <v>2109999</v>
      </c>
      <c r="B729" s="413">
        <f t="shared" si="154"/>
        <v>7</v>
      </c>
      <c r="C729" s="6" t="s">
        <v>606</v>
      </c>
      <c r="D729" s="414">
        <v>14508.78</v>
      </c>
      <c r="E729" s="414">
        <v>1107406.33</v>
      </c>
      <c r="F729" s="414">
        <f>VLOOKUP(A729,[2]Sheet2!$A$1:$B$65536,2,FALSE)</f>
        <v>157406.33</v>
      </c>
      <c r="G729" s="414">
        <f>VLOOKUP(A729,[2]Sheet1!$A$1:$B$65536,2,FALSE)</f>
        <v>107406.33</v>
      </c>
      <c r="H729" s="415">
        <f t="shared" ref="H728:H731" si="155">G729/F729</f>
        <v>0.682350766960897</v>
      </c>
      <c r="I729" s="414">
        <f t="shared" si="153"/>
        <v>92897.55</v>
      </c>
      <c r="J729" s="415">
        <f>I729/D729</f>
        <v>6.40285054980501</v>
      </c>
    </row>
    <row r="730" s="352" customFormat="1" ht="24" customHeight="1" spans="1:12">
      <c r="A730" s="401">
        <v>211</v>
      </c>
      <c r="B730" s="402">
        <f t="shared" si="154"/>
        <v>3</v>
      </c>
      <c r="C730" s="423" t="s">
        <v>607</v>
      </c>
      <c r="D730" s="405">
        <v>5345938.81</v>
      </c>
      <c r="E730" s="405">
        <v>4491739.34</v>
      </c>
      <c r="F730" s="466">
        <f>VLOOKUP(A730,[2]Sheet2!$A$1:$B$65536,2,FALSE)</f>
        <v>15946153.26</v>
      </c>
      <c r="G730" s="466">
        <f>VLOOKUP(A730,[2]Sheet1!$A$1:$B$65536,2,FALSE)</f>
        <v>6394533.59</v>
      </c>
      <c r="H730" s="406">
        <f t="shared" si="155"/>
        <v>0.401007909916451</v>
      </c>
      <c r="I730" s="405">
        <f t="shared" si="153"/>
        <v>1048594.78</v>
      </c>
      <c r="J730" s="406">
        <f>I730/D730</f>
        <v>0.196147920368733</v>
      </c>
      <c r="K730" s="465">
        <f>G730/10000</f>
        <v>639.453359</v>
      </c>
      <c r="L730" s="465">
        <v>640</v>
      </c>
    </row>
    <row r="731" s="352" customFormat="1" ht="24" customHeight="1" spans="1:12">
      <c r="A731" s="407">
        <v>21101</v>
      </c>
      <c r="B731" s="408">
        <f t="shared" si="154"/>
        <v>5</v>
      </c>
      <c r="C731" s="409" t="s">
        <v>608</v>
      </c>
      <c r="D731" s="410"/>
      <c r="E731" s="410"/>
      <c r="F731" s="410">
        <f>VLOOKUP(A731,[2]Sheet2!$A$1:$B$65536,2,FALSE)</f>
        <v>1199858</v>
      </c>
      <c r="G731" s="410">
        <f>VLOOKUP(A731,[2]Sheet1!$A$1:$B$65536,2,FALSE)</f>
        <v>1255963.73</v>
      </c>
      <c r="H731" s="411">
        <f t="shared" si="155"/>
        <v>1.04676030830315</v>
      </c>
      <c r="I731" s="410">
        <f t="shared" si="153"/>
        <v>1255963.73</v>
      </c>
      <c r="J731" s="411"/>
    </row>
    <row r="732" s="352" customFormat="1" ht="24" customHeight="1" spans="1:12">
      <c r="A732" s="412">
        <v>2110101</v>
      </c>
      <c r="B732" s="413">
        <f t="shared" si="154"/>
        <v>7</v>
      </c>
      <c r="C732" s="6" t="s">
        <v>58</v>
      </c>
      <c r="D732" s="414"/>
      <c r="E732" s="414"/>
      <c r="F732" s="414">
        <f>VLOOKUP(A732,[2]Sheet2!$A$1:$B$65536,2,FALSE)</f>
        <v>1199858</v>
      </c>
      <c r="G732" s="414">
        <f>VLOOKUP(A732,[2]Sheet1!$A$1:$B$65536,2,FALSE)</f>
        <v>1185463.73</v>
      </c>
      <c r="H732" s="415"/>
      <c r="I732" s="414">
        <f t="shared" si="153"/>
        <v>1185463.73</v>
      </c>
      <c r="J732" s="415"/>
    </row>
    <row r="733" s="352" customFormat="1" ht="24" customHeight="1" spans="1:12">
      <c r="A733" s="412">
        <v>2110102</v>
      </c>
      <c r="B733" s="413">
        <f t="shared" si="154"/>
        <v>7</v>
      </c>
      <c r="C733" s="6" t="s">
        <v>59</v>
      </c>
      <c r="D733" s="414"/>
      <c r="E733" s="414"/>
      <c r="F733" s="414"/>
      <c r="G733" s="414"/>
      <c r="H733" s="415"/>
      <c r="I733" s="414"/>
      <c r="J733" s="415"/>
    </row>
    <row r="734" s="352" customFormat="1" ht="24" customHeight="1" spans="1:12">
      <c r="A734" s="412">
        <v>2110103</v>
      </c>
      <c r="B734" s="413">
        <f t="shared" si="154"/>
        <v>7</v>
      </c>
      <c r="C734" s="6" t="s">
        <v>60</v>
      </c>
      <c r="D734" s="414"/>
      <c r="E734" s="414"/>
      <c r="F734" s="414"/>
      <c r="G734" s="414"/>
      <c r="H734" s="415"/>
      <c r="I734" s="414"/>
      <c r="J734" s="415"/>
    </row>
    <row r="735" s="352" customFormat="1" ht="24" customHeight="1" spans="1:12">
      <c r="A735" s="412">
        <v>2110104</v>
      </c>
      <c r="B735" s="413">
        <f t="shared" si="154"/>
        <v>7</v>
      </c>
      <c r="C735" s="6" t="s">
        <v>609</v>
      </c>
      <c r="D735" s="414"/>
      <c r="E735" s="414"/>
      <c r="F735" s="414"/>
      <c r="G735" s="414">
        <f>VLOOKUP(A735,[2]Sheet1!$A$1:$B$65536,2,FALSE)</f>
        <v>70500</v>
      </c>
      <c r="H735" s="415"/>
      <c r="I735" s="414"/>
      <c r="J735" s="415"/>
    </row>
    <row r="736" s="352" customFormat="1" ht="24" customHeight="1" spans="1:12">
      <c r="A736" s="412">
        <v>2110105</v>
      </c>
      <c r="B736" s="413">
        <f t="shared" si="154"/>
        <v>7</v>
      </c>
      <c r="C736" s="6" t="s">
        <v>610</v>
      </c>
      <c r="D736" s="414"/>
      <c r="E736" s="414"/>
      <c r="F736" s="414"/>
      <c r="G736" s="414"/>
      <c r="H736" s="415"/>
      <c r="I736" s="414"/>
      <c r="J736" s="415"/>
    </row>
    <row r="737" s="352" customFormat="1" ht="24" customHeight="1" spans="1:10">
      <c r="A737" s="412">
        <v>2110106</v>
      </c>
      <c r="B737" s="413">
        <f t="shared" si="154"/>
        <v>7</v>
      </c>
      <c r="C737" s="6" t="s">
        <v>611</v>
      </c>
      <c r="D737" s="414"/>
      <c r="E737" s="414"/>
      <c r="F737" s="414"/>
      <c r="G737" s="414"/>
      <c r="H737" s="415"/>
      <c r="I737" s="414"/>
      <c r="J737" s="415"/>
    </row>
    <row r="738" s="352" customFormat="1" ht="24" customHeight="1" spans="1:10">
      <c r="A738" s="412">
        <v>2110107</v>
      </c>
      <c r="B738" s="413">
        <f t="shared" si="154"/>
        <v>7</v>
      </c>
      <c r="C738" s="6" t="s">
        <v>612</v>
      </c>
      <c r="D738" s="414"/>
      <c r="E738" s="414"/>
      <c r="F738" s="414"/>
      <c r="G738" s="414"/>
      <c r="H738" s="415"/>
      <c r="I738" s="414"/>
      <c r="J738" s="415"/>
    </row>
    <row r="739" s="352" customFormat="1" ht="24" customHeight="1" spans="1:10">
      <c r="A739" s="412">
        <v>2110108</v>
      </c>
      <c r="B739" s="413">
        <f t="shared" si="154"/>
        <v>7</v>
      </c>
      <c r="C739" s="6" t="s">
        <v>613</v>
      </c>
      <c r="D739" s="414"/>
      <c r="E739" s="414"/>
      <c r="F739" s="414"/>
      <c r="G739" s="414"/>
      <c r="H739" s="415"/>
      <c r="I739" s="414"/>
      <c r="J739" s="415"/>
    </row>
    <row r="740" s="352" customFormat="1" ht="24" customHeight="1" spans="1:10">
      <c r="A740" s="412">
        <v>2110199</v>
      </c>
      <c r="B740" s="413">
        <f t="shared" si="154"/>
        <v>7</v>
      </c>
      <c r="C740" s="6" t="s">
        <v>614</v>
      </c>
      <c r="D740" s="414"/>
      <c r="E740" s="414"/>
      <c r="F740" s="414"/>
      <c r="G740" s="414"/>
      <c r="H740" s="415"/>
      <c r="I740" s="414"/>
      <c r="J740" s="415"/>
    </row>
    <row r="741" s="352" customFormat="1" ht="24" customHeight="1" spans="1:10">
      <c r="A741" s="407">
        <v>21102</v>
      </c>
      <c r="B741" s="408">
        <f t="shared" si="154"/>
        <v>5</v>
      </c>
      <c r="C741" s="409" t="s">
        <v>615</v>
      </c>
      <c r="D741" s="410"/>
      <c r="E741" s="410"/>
      <c r="F741" s="410"/>
      <c r="G741" s="410"/>
      <c r="H741" s="411"/>
      <c r="I741" s="410"/>
      <c r="J741" s="411"/>
    </row>
    <row r="742" s="352" customFormat="1" ht="24" customHeight="1" spans="1:10">
      <c r="A742" s="412">
        <v>2110203</v>
      </c>
      <c r="B742" s="413">
        <f t="shared" si="154"/>
        <v>7</v>
      </c>
      <c r="C742" s="6" t="s">
        <v>616</v>
      </c>
      <c r="D742" s="414"/>
      <c r="E742" s="414"/>
      <c r="F742" s="414"/>
      <c r="G742" s="414"/>
      <c r="H742" s="415"/>
      <c r="I742" s="414"/>
      <c r="J742" s="415"/>
    </row>
    <row r="743" s="352" customFormat="1" ht="24" customHeight="1" spans="1:10">
      <c r="A743" s="412">
        <v>2110204</v>
      </c>
      <c r="B743" s="413">
        <f t="shared" si="154"/>
        <v>7</v>
      </c>
      <c r="C743" s="6" t="s">
        <v>617</v>
      </c>
      <c r="D743" s="414"/>
      <c r="E743" s="414"/>
      <c r="F743" s="414"/>
      <c r="G743" s="414"/>
      <c r="H743" s="415"/>
      <c r="I743" s="414"/>
      <c r="J743" s="415"/>
    </row>
    <row r="744" s="352" customFormat="1" ht="24" customHeight="1" spans="1:10">
      <c r="A744" s="412">
        <v>2110299</v>
      </c>
      <c r="B744" s="413">
        <f t="shared" si="154"/>
        <v>7</v>
      </c>
      <c r="C744" s="6" t="s">
        <v>618</v>
      </c>
      <c r="D744" s="414"/>
      <c r="E744" s="414"/>
      <c r="F744" s="414"/>
      <c r="G744" s="414"/>
      <c r="H744" s="415"/>
      <c r="I744" s="414"/>
      <c r="J744" s="415"/>
    </row>
    <row r="745" s="352" customFormat="1" ht="24" customHeight="1" spans="1:10">
      <c r="A745" s="407">
        <v>21103</v>
      </c>
      <c r="B745" s="408">
        <f t="shared" si="154"/>
        <v>5</v>
      </c>
      <c r="C745" s="409" t="s">
        <v>619</v>
      </c>
      <c r="D745" s="410">
        <v>264003</v>
      </c>
      <c r="E745" s="410">
        <v>137100</v>
      </c>
      <c r="F745" s="410">
        <f>VLOOKUP(A745,[2]Sheet2!$A$1:$B$65536,2,FALSE)</f>
        <v>280300</v>
      </c>
      <c r="G745" s="410">
        <f>VLOOKUP(A745,[2]Sheet1!$A$1:$B$65536,2,FALSE)</f>
        <v>280300</v>
      </c>
      <c r="H745" s="411">
        <f>G745/F745</f>
        <v>1</v>
      </c>
      <c r="I745" s="410">
        <f>G745-D745</f>
        <v>16297</v>
      </c>
      <c r="J745" s="411">
        <f>I745/D745</f>
        <v>0.0617303591247069</v>
      </c>
    </row>
    <row r="746" s="352" customFormat="1" ht="24" customHeight="1" spans="1:10">
      <c r="A746" s="412">
        <v>2110301</v>
      </c>
      <c r="B746" s="413">
        <f t="shared" si="154"/>
        <v>7</v>
      </c>
      <c r="C746" s="6" t="s">
        <v>620</v>
      </c>
      <c r="D746" s="414">
        <v>13299</v>
      </c>
      <c r="E746" s="414">
        <v>47000</v>
      </c>
      <c r="F746" s="414"/>
      <c r="G746" s="414"/>
      <c r="H746" s="415"/>
      <c r="I746" s="414">
        <f>G746-D746</f>
        <v>-13299</v>
      </c>
      <c r="J746" s="415"/>
    </row>
    <row r="747" s="352" customFormat="1" ht="24" customHeight="1" spans="1:10">
      <c r="A747" s="412">
        <v>2110302</v>
      </c>
      <c r="B747" s="413">
        <f t="shared" si="154"/>
        <v>7</v>
      </c>
      <c r="C747" s="6" t="s">
        <v>621</v>
      </c>
      <c r="D747" s="414">
        <v>250704</v>
      </c>
      <c r="E747" s="414">
        <v>90100</v>
      </c>
      <c r="F747" s="414">
        <f>VLOOKUP(A747,[2]Sheet2!$A$1:$B$65536,2,FALSE)</f>
        <v>280300</v>
      </c>
      <c r="G747" s="414">
        <f>VLOOKUP(A747,[2]Sheet1!$A$1:$B$65536,2,FALSE)</f>
        <v>280300</v>
      </c>
      <c r="H747" s="415">
        <f t="shared" ref="H745:H747" si="156">G747/F747</f>
        <v>1</v>
      </c>
      <c r="I747" s="414">
        <f>G747-D747</f>
        <v>29596</v>
      </c>
      <c r="J747" s="415"/>
    </row>
    <row r="748" s="352" customFormat="1" ht="24" customHeight="1" spans="1:10">
      <c r="A748" s="412">
        <v>2110303</v>
      </c>
      <c r="B748" s="413">
        <f t="shared" si="154"/>
        <v>7</v>
      </c>
      <c r="C748" s="6" t="s">
        <v>622</v>
      </c>
      <c r="D748" s="414"/>
      <c r="E748" s="414"/>
      <c r="F748" s="414"/>
      <c r="G748" s="414"/>
      <c r="H748" s="415"/>
      <c r="I748" s="414"/>
      <c r="J748" s="415"/>
    </row>
    <row r="749" s="352" customFormat="1" ht="24" customHeight="1" spans="1:10">
      <c r="A749" s="412">
        <v>2110304</v>
      </c>
      <c r="B749" s="413">
        <f t="shared" si="154"/>
        <v>7</v>
      </c>
      <c r="C749" s="6" t="s">
        <v>623</v>
      </c>
      <c r="D749" s="414"/>
      <c r="E749" s="414"/>
      <c r="F749" s="414"/>
      <c r="G749" s="414"/>
      <c r="H749" s="415"/>
      <c r="I749" s="414"/>
      <c r="J749" s="415"/>
    </row>
    <row r="750" s="352" customFormat="1" ht="24" customHeight="1" spans="1:10">
      <c r="A750" s="412">
        <v>2110305</v>
      </c>
      <c r="B750" s="413">
        <f t="shared" si="154"/>
        <v>7</v>
      </c>
      <c r="C750" s="6" t="s">
        <v>624</v>
      </c>
      <c r="D750" s="414"/>
      <c r="E750" s="414"/>
      <c r="F750" s="414"/>
      <c r="G750" s="414"/>
      <c r="H750" s="415"/>
      <c r="I750" s="414"/>
      <c r="J750" s="415"/>
    </row>
    <row r="751" s="352" customFormat="1" ht="24" customHeight="1" spans="1:10">
      <c r="A751" s="412">
        <v>2110306</v>
      </c>
      <c r="B751" s="413">
        <f t="shared" si="154"/>
        <v>7</v>
      </c>
      <c r="C751" s="6" t="s">
        <v>625</v>
      </c>
      <c r="D751" s="414"/>
      <c r="E751" s="414"/>
      <c r="F751" s="414"/>
      <c r="G751" s="414"/>
      <c r="H751" s="415"/>
      <c r="I751" s="414"/>
      <c r="J751" s="415"/>
    </row>
    <row r="752" s="352" customFormat="1" ht="24" customHeight="1" spans="1:10">
      <c r="A752" s="412">
        <v>2110307</v>
      </c>
      <c r="B752" s="413">
        <f t="shared" si="154"/>
        <v>7</v>
      </c>
      <c r="C752" s="6" t="s">
        <v>626</v>
      </c>
      <c r="D752" s="414"/>
      <c r="E752" s="414"/>
      <c r="F752" s="414"/>
      <c r="G752" s="414"/>
      <c r="H752" s="415"/>
      <c r="I752" s="414"/>
      <c r="J752" s="415"/>
    </row>
    <row r="753" s="352" customFormat="1" ht="24" customHeight="1" spans="1:10">
      <c r="A753" s="412">
        <v>2110399</v>
      </c>
      <c r="B753" s="413">
        <f t="shared" si="154"/>
        <v>7</v>
      </c>
      <c r="C753" s="6" t="s">
        <v>627</v>
      </c>
      <c r="D753" s="414"/>
      <c r="E753" s="414"/>
      <c r="F753" s="414"/>
      <c r="G753" s="414"/>
      <c r="H753" s="415"/>
      <c r="I753" s="414"/>
      <c r="J753" s="415"/>
    </row>
    <row r="754" s="352" customFormat="1" ht="24" customHeight="1" spans="1:10">
      <c r="A754" s="407">
        <v>21104</v>
      </c>
      <c r="B754" s="408">
        <f t="shared" si="154"/>
        <v>5</v>
      </c>
      <c r="C754" s="409" t="s">
        <v>628</v>
      </c>
      <c r="D754" s="410">
        <v>4402000</v>
      </c>
      <c r="E754" s="410"/>
      <c r="F754" s="410">
        <f>VLOOKUP(A754,[2]Sheet2!$A$1:$B$65536,2,FALSE)</f>
        <v>1281000</v>
      </c>
      <c r="G754" s="410">
        <f>VLOOKUP(A754,[2]Sheet1!$A$1:$B$65536,2,FALSE)</f>
        <v>1081000</v>
      </c>
      <c r="H754" s="411">
        <f>G754/F754</f>
        <v>0.843871975019516</v>
      </c>
      <c r="I754" s="410">
        <f>G754-D754</f>
        <v>-3321000</v>
      </c>
      <c r="J754" s="411">
        <f>I754/D754</f>
        <v>-0.754429804634257</v>
      </c>
    </row>
    <row r="755" s="352" customFormat="1" ht="24" customHeight="1" spans="1:10">
      <c r="A755" s="412">
        <v>2110401</v>
      </c>
      <c r="B755" s="413">
        <f t="shared" si="154"/>
        <v>7</v>
      </c>
      <c r="C755" s="6" t="s">
        <v>629</v>
      </c>
      <c r="D755" s="414"/>
      <c r="E755" s="414"/>
      <c r="F755" s="414">
        <f>VLOOKUP(A755,[2]Sheet2!$A$1:$B$65536,2,FALSE)</f>
        <v>200000</v>
      </c>
      <c r="G755" s="414"/>
      <c r="H755" s="415"/>
      <c r="I755" s="414"/>
      <c r="J755" s="415"/>
    </row>
    <row r="756" s="352" customFormat="1" ht="24" customHeight="1" spans="1:10">
      <c r="A756" s="412">
        <v>2110402</v>
      </c>
      <c r="B756" s="413">
        <f t="shared" si="154"/>
        <v>7</v>
      </c>
      <c r="C756" s="6" t="s">
        <v>630</v>
      </c>
      <c r="D756" s="414">
        <v>4402000</v>
      </c>
      <c r="E756" s="414"/>
      <c r="F756" s="414">
        <f>VLOOKUP(A756,[2]Sheet2!$A$1:$B$65536,2,FALSE)</f>
        <v>1081000</v>
      </c>
      <c r="G756" s="414">
        <f>VLOOKUP(A756,[2]Sheet1!$A$1:$B$65536,2,FALSE)</f>
        <v>1081000</v>
      </c>
      <c r="H756" s="415">
        <f>G756/F756</f>
        <v>1</v>
      </c>
      <c r="I756" s="414">
        <f>G756-D756</f>
        <v>-3321000</v>
      </c>
      <c r="J756" s="415">
        <f>I756/D756</f>
        <v>-0.754429804634257</v>
      </c>
    </row>
    <row r="757" s="352" customFormat="1" ht="24" customHeight="1" spans="1:10">
      <c r="A757" s="412">
        <v>2110404</v>
      </c>
      <c r="B757" s="413">
        <f t="shared" si="154"/>
        <v>7</v>
      </c>
      <c r="C757" s="6" t="s">
        <v>631</v>
      </c>
      <c r="D757" s="414"/>
      <c r="E757" s="414"/>
      <c r="F757" s="414"/>
      <c r="G757" s="414"/>
      <c r="H757" s="415"/>
      <c r="I757" s="414"/>
      <c r="J757" s="415"/>
    </row>
    <row r="758" s="352" customFormat="1" ht="24" customHeight="1" spans="1:10">
      <c r="A758" s="412">
        <v>2110405</v>
      </c>
      <c r="B758" s="413">
        <f t="shared" si="154"/>
        <v>7</v>
      </c>
      <c r="C758" s="6" t="s">
        <v>632</v>
      </c>
      <c r="D758" s="414"/>
      <c r="E758" s="414"/>
      <c r="F758" s="414"/>
      <c r="G758" s="414"/>
      <c r="H758" s="415"/>
      <c r="I758" s="414"/>
      <c r="J758" s="415"/>
    </row>
    <row r="759" s="352" customFormat="1" ht="24" customHeight="1" spans="1:10">
      <c r="A759" s="412">
        <v>2110406</v>
      </c>
      <c r="B759" s="413">
        <f t="shared" si="154"/>
        <v>7</v>
      </c>
      <c r="C759" s="6" t="s">
        <v>633</v>
      </c>
      <c r="D759" s="414"/>
      <c r="E759" s="414"/>
      <c r="F759" s="414"/>
      <c r="G759" s="414"/>
      <c r="H759" s="415"/>
      <c r="I759" s="414"/>
      <c r="J759" s="415"/>
    </row>
    <row r="760" s="352" customFormat="1" ht="24" customHeight="1" spans="1:10">
      <c r="A760" s="412">
        <v>2110499</v>
      </c>
      <c r="B760" s="413">
        <f t="shared" si="154"/>
        <v>7</v>
      </c>
      <c r="C760" s="6" t="s">
        <v>634</v>
      </c>
      <c r="D760" s="414"/>
      <c r="E760" s="414"/>
      <c r="F760" s="414"/>
      <c r="G760" s="414"/>
      <c r="H760" s="415"/>
      <c r="I760" s="414"/>
      <c r="J760" s="415"/>
    </row>
    <row r="761" s="352" customFormat="1" ht="24" customHeight="1" spans="1:10">
      <c r="A761" s="407">
        <v>21105</v>
      </c>
      <c r="B761" s="408">
        <f t="shared" si="154"/>
        <v>5</v>
      </c>
      <c r="C761" s="409" t="s">
        <v>635</v>
      </c>
      <c r="D761" s="410">
        <v>88607</v>
      </c>
      <c r="E761" s="410">
        <v>63700</v>
      </c>
      <c r="F761" s="410">
        <f>VLOOKUP(A761,[2]Sheet2!$A$1:$B$65536,2,FALSE)</f>
        <v>2349512.16</v>
      </c>
      <c r="G761" s="410">
        <f>VLOOKUP(A761,[2]Sheet1!$A$1:$B$65536,2,FALSE)</f>
        <v>3059811.01</v>
      </c>
      <c r="H761" s="411">
        <f>G761/F761</f>
        <v>1.30231758834566</v>
      </c>
      <c r="I761" s="410">
        <f>G761-D761</f>
        <v>2971204.01</v>
      </c>
      <c r="J761" s="411">
        <f>I761/D761</f>
        <v>33.53238468744</v>
      </c>
    </row>
    <row r="762" s="352" customFormat="1" ht="24" customHeight="1" spans="1:10">
      <c r="A762" s="412">
        <v>2110501</v>
      </c>
      <c r="B762" s="413">
        <f t="shared" si="154"/>
        <v>7</v>
      </c>
      <c r="C762" s="6" t="s">
        <v>636</v>
      </c>
      <c r="D762" s="414">
        <v>88607</v>
      </c>
      <c r="E762" s="414">
        <v>63700</v>
      </c>
      <c r="F762" s="414">
        <f>VLOOKUP(A762,[2]Sheet2!$A$1:$B$65536,2,FALSE)</f>
        <v>2349512.16</v>
      </c>
      <c r="G762" s="414">
        <f>VLOOKUP(A762,[2]Sheet1!$A$1:$B$65536,2,FALSE)</f>
        <v>2522644.93</v>
      </c>
      <c r="H762" s="415">
        <f>G762/F762</f>
        <v>1.07368881632007</v>
      </c>
      <c r="I762" s="414">
        <f>G762-D762</f>
        <v>2434037.93</v>
      </c>
      <c r="J762" s="415">
        <f>I762/D762</f>
        <v>27.4700410802758</v>
      </c>
    </row>
    <row r="763" s="352" customFormat="1" ht="24" customHeight="1" spans="1:10">
      <c r="A763" s="412">
        <v>2110502</v>
      </c>
      <c r="B763" s="413">
        <f t="shared" si="154"/>
        <v>7</v>
      </c>
      <c r="C763" s="6" t="s">
        <v>637</v>
      </c>
      <c r="D763" s="414"/>
      <c r="E763" s="414"/>
      <c r="F763" s="414"/>
      <c r="G763" s="414">
        <f>VLOOKUP(A763,[2]Sheet1!$A$1:$B$65536,2,FALSE)</f>
        <v>537166.08</v>
      </c>
      <c r="H763" s="415"/>
      <c r="I763" s="414"/>
      <c r="J763" s="415"/>
    </row>
    <row r="764" s="352" customFormat="1" ht="24" customHeight="1" spans="1:10">
      <c r="A764" s="412">
        <v>2110503</v>
      </c>
      <c r="B764" s="413">
        <f t="shared" si="154"/>
        <v>7</v>
      </c>
      <c r="C764" s="6" t="s">
        <v>638</v>
      </c>
      <c r="D764" s="414"/>
      <c r="E764" s="414"/>
      <c r="F764" s="414"/>
      <c r="G764" s="414"/>
      <c r="H764" s="415"/>
      <c r="I764" s="414"/>
      <c r="J764" s="415"/>
    </row>
    <row r="765" s="352" customFormat="1" ht="24" customHeight="1" spans="1:10">
      <c r="A765" s="412">
        <v>2110506</v>
      </c>
      <c r="B765" s="413">
        <f t="shared" si="154"/>
        <v>7</v>
      </c>
      <c r="C765" s="6" t="s">
        <v>639</v>
      </c>
      <c r="D765" s="414"/>
      <c r="E765" s="414"/>
      <c r="F765" s="414"/>
      <c r="G765" s="414"/>
      <c r="H765" s="415"/>
      <c r="I765" s="414"/>
      <c r="J765" s="415"/>
    </row>
    <row r="766" s="352" customFormat="1" ht="24" customHeight="1" spans="1:10">
      <c r="A766" s="412">
        <v>2110507</v>
      </c>
      <c r="B766" s="413">
        <f t="shared" si="154"/>
        <v>7</v>
      </c>
      <c r="C766" s="6" t="s">
        <v>640</v>
      </c>
      <c r="D766" s="414"/>
      <c r="E766" s="414"/>
      <c r="F766" s="414"/>
      <c r="G766" s="414"/>
      <c r="H766" s="415"/>
      <c r="I766" s="414"/>
      <c r="J766" s="415"/>
    </row>
    <row r="767" s="352" customFormat="1" ht="24" customHeight="1" spans="1:10">
      <c r="A767" s="412">
        <v>2110599</v>
      </c>
      <c r="B767" s="413">
        <f t="shared" si="154"/>
        <v>7</v>
      </c>
      <c r="C767" s="6" t="s">
        <v>641</v>
      </c>
      <c r="D767" s="414"/>
      <c r="E767" s="414"/>
      <c r="F767" s="414"/>
      <c r="G767" s="414"/>
      <c r="H767" s="415"/>
      <c r="I767" s="414"/>
      <c r="J767" s="415"/>
    </row>
    <row r="768" s="352" customFormat="1" ht="24" customHeight="1" spans="1:10">
      <c r="A768" s="407">
        <v>21106</v>
      </c>
      <c r="B768" s="408">
        <f t="shared" si="154"/>
        <v>5</v>
      </c>
      <c r="C768" s="409" t="s">
        <v>642</v>
      </c>
      <c r="D768" s="410"/>
      <c r="E768" s="410"/>
      <c r="F768" s="410"/>
      <c r="G768" s="410"/>
      <c r="H768" s="411"/>
      <c r="I768" s="410"/>
      <c r="J768" s="411"/>
    </row>
    <row r="769" s="352" customFormat="1" ht="24" customHeight="1" spans="1:10">
      <c r="A769" s="412">
        <v>2110602</v>
      </c>
      <c r="B769" s="413">
        <f t="shared" si="154"/>
        <v>7</v>
      </c>
      <c r="C769" s="6" t="s">
        <v>643</v>
      </c>
      <c r="D769" s="414"/>
      <c r="E769" s="414"/>
      <c r="F769" s="414"/>
      <c r="G769" s="414"/>
      <c r="H769" s="415"/>
      <c r="I769" s="414"/>
      <c r="J769" s="415"/>
    </row>
    <row r="770" s="352" customFormat="1" ht="24" customHeight="1" spans="1:10">
      <c r="A770" s="412">
        <v>2110603</v>
      </c>
      <c r="B770" s="413">
        <f t="shared" si="154"/>
        <v>7</v>
      </c>
      <c r="C770" s="6" t="s">
        <v>644</v>
      </c>
      <c r="D770" s="414"/>
      <c r="E770" s="414"/>
      <c r="F770" s="414"/>
      <c r="G770" s="414"/>
      <c r="H770" s="415"/>
      <c r="I770" s="414"/>
      <c r="J770" s="415"/>
    </row>
    <row r="771" s="352" customFormat="1" ht="24" customHeight="1" spans="1:10">
      <c r="A771" s="412">
        <v>2110604</v>
      </c>
      <c r="B771" s="413">
        <f t="shared" si="154"/>
        <v>7</v>
      </c>
      <c r="C771" s="6" t="s">
        <v>645</v>
      </c>
      <c r="D771" s="414"/>
      <c r="E771" s="414"/>
      <c r="F771" s="414"/>
      <c r="G771" s="414"/>
      <c r="H771" s="415"/>
      <c r="I771" s="414"/>
      <c r="J771" s="415"/>
    </row>
    <row r="772" s="352" customFormat="1" ht="24" customHeight="1" spans="1:10">
      <c r="A772" s="412">
        <v>2110605</v>
      </c>
      <c r="B772" s="413">
        <f t="shared" si="154"/>
        <v>7</v>
      </c>
      <c r="C772" s="6" t="s">
        <v>646</v>
      </c>
      <c r="D772" s="414"/>
      <c r="E772" s="414"/>
      <c r="F772" s="414"/>
      <c r="G772" s="414"/>
      <c r="H772" s="415"/>
      <c r="I772" s="414"/>
      <c r="J772" s="415"/>
    </row>
    <row r="773" s="352" customFormat="1" ht="24" customHeight="1" spans="1:10">
      <c r="A773" s="412">
        <v>2110699</v>
      </c>
      <c r="B773" s="413">
        <f t="shared" si="154"/>
        <v>7</v>
      </c>
      <c r="C773" s="6" t="s">
        <v>647</v>
      </c>
      <c r="D773" s="414"/>
      <c r="E773" s="414"/>
      <c r="F773" s="414"/>
      <c r="G773" s="414"/>
      <c r="H773" s="415"/>
      <c r="I773" s="414"/>
      <c r="J773" s="415"/>
    </row>
    <row r="774" s="352" customFormat="1" ht="24" customHeight="1" spans="1:10">
      <c r="A774" s="407">
        <v>21107</v>
      </c>
      <c r="B774" s="408">
        <f t="shared" si="154"/>
        <v>5</v>
      </c>
      <c r="C774" s="409" t="s">
        <v>648</v>
      </c>
      <c r="D774" s="410"/>
      <c r="E774" s="410"/>
      <c r="F774" s="410"/>
      <c r="G774" s="410"/>
      <c r="H774" s="411"/>
      <c r="I774" s="410"/>
      <c r="J774" s="411"/>
    </row>
    <row r="775" s="352" customFormat="1" ht="24" customHeight="1" spans="1:10">
      <c r="A775" s="412">
        <v>2110704</v>
      </c>
      <c r="B775" s="413">
        <f t="shared" si="154"/>
        <v>7</v>
      </c>
      <c r="C775" s="6" t="s">
        <v>649</v>
      </c>
      <c r="D775" s="414"/>
      <c r="E775" s="414"/>
      <c r="F775" s="414"/>
      <c r="G775" s="414"/>
      <c r="H775" s="415"/>
      <c r="I775" s="414"/>
      <c r="J775" s="415"/>
    </row>
    <row r="776" s="352" customFormat="1" ht="24" customHeight="1" spans="1:10">
      <c r="A776" s="412">
        <v>2110799</v>
      </c>
      <c r="B776" s="413">
        <f t="shared" si="154"/>
        <v>7</v>
      </c>
      <c r="C776" s="6" t="s">
        <v>650</v>
      </c>
      <c r="D776" s="414"/>
      <c r="E776" s="414"/>
      <c r="F776" s="414"/>
      <c r="G776" s="414"/>
      <c r="H776" s="415"/>
      <c r="I776" s="414"/>
      <c r="J776" s="415"/>
    </row>
    <row r="777" s="352" customFormat="1" ht="24" customHeight="1" spans="1:10">
      <c r="A777" s="407">
        <v>21108</v>
      </c>
      <c r="B777" s="408">
        <f t="shared" si="154"/>
        <v>5</v>
      </c>
      <c r="C777" s="409" t="s">
        <v>651</v>
      </c>
      <c r="D777" s="410"/>
      <c r="E777" s="410"/>
      <c r="F777" s="410"/>
      <c r="G777" s="410"/>
      <c r="H777" s="411"/>
      <c r="I777" s="410"/>
      <c r="J777" s="411"/>
    </row>
    <row r="778" s="352" customFormat="1" ht="24" customHeight="1" spans="1:10">
      <c r="A778" s="412">
        <v>2110804</v>
      </c>
      <c r="B778" s="413">
        <f t="shared" si="154"/>
        <v>7</v>
      </c>
      <c r="C778" s="6" t="s">
        <v>652</v>
      </c>
      <c r="D778" s="414"/>
      <c r="E778" s="414"/>
      <c r="F778" s="414"/>
      <c r="G778" s="414"/>
      <c r="H778" s="415"/>
      <c r="I778" s="414"/>
      <c r="J778" s="415"/>
    </row>
    <row r="779" s="352" customFormat="1" ht="24" customHeight="1" spans="1:10">
      <c r="A779" s="412">
        <v>2110899</v>
      </c>
      <c r="B779" s="413">
        <f t="shared" si="154"/>
        <v>7</v>
      </c>
      <c r="C779" s="6" t="s">
        <v>653</v>
      </c>
      <c r="D779" s="414"/>
      <c r="E779" s="414"/>
      <c r="F779" s="414"/>
      <c r="G779" s="414"/>
      <c r="H779" s="415"/>
      <c r="I779" s="414"/>
      <c r="J779" s="415"/>
    </row>
    <row r="780" s="352" customFormat="1" ht="24" customHeight="1" spans="1:10">
      <c r="A780" s="407">
        <v>21109</v>
      </c>
      <c r="B780" s="408">
        <f t="shared" si="154"/>
        <v>5</v>
      </c>
      <c r="C780" s="409" t="s">
        <v>654</v>
      </c>
      <c r="D780" s="410"/>
      <c r="E780" s="410"/>
      <c r="F780" s="410"/>
      <c r="G780" s="410"/>
      <c r="H780" s="411"/>
      <c r="I780" s="410"/>
      <c r="J780" s="411"/>
    </row>
    <row r="781" s="352" customFormat="1" ht="24" customHeight="1" spans="1:10">
      <c r="A781" s="412">
        <v>2110901</v>
      </c>
      <c r="B781" s="413">
        <f t="shared" si="154"/>
        <v>7</v>
      </c>
      <c r="C781" s="6" t="s">
        <v>655</v>
      </c>
      <c r="D781" s="414"/>
      <c r="E781" s="414"/>
      <c r="F781" s="414"/>
      <c r="G781" s="414"/>
      <c r="H781" s="415"/>
      <c r="I781" s="414"/>
      <c r="J781" s="415"/>
    </row>
    <row r="782" s="352" customFormat="1" ht="24" customHeight="1" spans="1:10">
      <c r="A782" s="407">
        <v>21110</v>
      </c>
      <c r="B782" s="408">
        <f t="shared" si="154"/>
        <v>5</v>
      </c>
      <c r="C782" s="409" t="s">
        <v>656</v>
      </c>
      <c r="D782" s="410">
        <v>591328.81</v>
      </c>
      <c r="E782" s="410">
        <v>4290939.34</v>
      </c>
      <c r="F782" s="410">
        <f>VLOOKUP(A782,[2]Sheet2!$A$1:$B$65536,2,FALSE)</f>
        <v>10835483.1</v>
      </c>
      <c r="G782" s="410">
        <f>VLOOKUP(A782,[2]Sheet1!$A$1:$B$65536,2,FALSE)</f>
        <v>602423.85</v>
      </c>
      <c r="H782" s="411">
        <f>G782/F782</f>
        <v>0.0555973226519083</v>
      </c>
      <c r="I782" s="410">
        <f>G782-D782</f>
        <v>11095.0399999999</v>
      </c>
      <c r="J782" s="411">
        <f>I782/D782</f>
        <v>0.0187628943700543</v>
      </c>
    </row>
    <row r="783" s="352" customFormat="1" ht="24" customHeight="1" spans="1:10">
      <c r="A783" s="412">
        <v>2111001</v>
      </c>
      <c r="B783" s="413">
        <f t="shared" ref="B783:B846" si="157">LEN(A783)</f>
        <v>7</v>
      </c>
      <c r="C783" s="6" t="s">
        <v>657</v>
      </c>
      <c r="D783" s="414">
        <v>591328.81</v>
      </c>
      <c r="E783" s="414">
        <v>4290939.34</v>
      </c>
      <c r="F783" s="414">
        <f>VLOOKUP(A783,[2]Sheet2!$A$1:$B$65536,2,FALSE)</f>
        <v>10835483.1</v>
      </c>
      <c r="G783" s="414">
        <f>VLOOKUP(A783,[2]Sheet1!$A$1:$B$65536,2,FALSE)</f>
        <v>602423.85</v>
      </c>
      <c r="H783" s="415">
        <f>G783/F783</f>
        <v>0.0555973226519083</v>
      </c>
      <c r="I783" s="414">
        <f>G783-D783</f>
        <v>11095.0399999999</v>
      </c>
      <c r="J783" s="415">
        <f>I783/D783</f>
        <v>0.0187628943700543</v>
      </c>
    </row>
    <row r="784" s="352" customFormat="1" ht="24" customHeight="1" spans="1:10">
      <c r="A784" s="407">
        <v>21111</v>
      </c>
      <c r="B784" s="408">
        <f t="shared" si="157"/>
        <v>5</v>
      </c>
      <c r="C784" s="409" t="s">
        <v>658</v>
      </c>
      <c r="D784" s="410"/>
      <c r="E784" s="410"/>
      <c r="F784" s="410"/>
      <c r="G784" s="410">
        <f>VLOOKUP(A784,[2]Sheet1!$A$1:$B$65536,2,FALSE)</f>
        <v>115035</v>
      </c>
      <c r="H784" s="411"/>
      <c r="I784" s="410">
        <f>G784-D784</f>
        <v>115035</v>
      </c>
      <c r="J784" s="411"/>
    </row>
    <row r="785" s="352" customFormat="1" ht="24" customHeight="1" spans="1:10">
      <c r="A785" s="412">
        <v>2111101</v>
      </c>
      <c r="B785" s="413">
        <f t="shared" si="157"/>
        <v>7</v>
      </c>
      <c r="C785" s="6" t="s">
        <v>659</v>
      </c>
      <c r="D785" s="414"/>
      <c r="E785" s="414"/>
      <c r="F785" s="414"/>
      <c r="G785" s="414">
        <f>VLOOKUP(A785,[2]Sheet1!$A$1:$B$65536,2,FALSE)</f>
        <v>115035</v>
      </c>
      <c r="H785" s="415"/>
      <c r="I785" s="414"/>
      <c r="J785" s="415"/>
    </row>
    <row r="786" s="352" customFormat="1" ht="24" customHeight="1" spans="1:10">
      <c r="A786" s="412">
        <v>2111102</v>
      </c>
      <c r="B786" s="413">
        <f t="shared" si="157"/>
        <v>7</v>
      </c>
      <c r="C786" s="6" t="s">
        <v>660</v>
      </c>
      <c r="D786" s="414"/>
      <c r="E786" s="414"/>
      <c r="F786" s="414"/>
      <c r="G786" s="414"/>
      <c r="H786" s="415"/>
      <c r="I786" s="414"/>
      <c r="J786" s="415"/>
    </row>
    <row r="787" s="352" customFormat="1" ht="24" customHeight="1" spans="1:10">
      <c r="A787" s="412">
        <v>2111103</v>
      </c>
      <c r="B787" s="413">
        <f t="shared" si="157"/>
        <v>7</v>
      </c>
      <c r="C787" s="6" t="s">
        <v>661</v>
      </c>
      <c r="D787" s="414"/>
      <c r="E787" s="414"/>
      <c r="F787" s="414"/>
      <c r="G787" s="414"/>
      <c r="H787" s="415"/>
      <c r="I787" s="414"/>
      <c r="J787" s="415"/>
    </row>
    <row r="788" s="352" customFormat="1" ht="24" customHeight="1" spans="1:10">
      <c r="A788" s="412">
        <v>2111104</v>
      </c>
      <c r="B788" s="413">
        <f t="shared" si="157"/>
        <v>7</v>
      </c>
      <c r="C788" s="6" t="s">
        <v>662</v>
      </c>
      <c r="D788" s="414"/>
      <c r="E788" s="414"/>
      <c r="F788" s="414"/>
      <c r="G788" s="414"/>
      <c r="H788" s="415"/>
      <c r="I788" s="414"/>
      <c r="J788" s="415"/>
    </row>
    <row r="789" s="352" customFormat="1" ht="24" customHeight="1" spans="1:10">
      <c r="A789" s="412">
        <v>2111199</v>
      </c>
      <c r="B789" s="413">
        <f t="shared" si="157"/>
        <v>7</v>
      </c>
      <c r="C789" s="6" t="s">
        <v>663</v>
      </c>
      <c r="D789" s="414"/>
      <c r="E789" s="414"/>
      <c r="F789" s="414"/>
      <c r="G789" s="414"/>
      <c r="H789" s="415"/>
      <c r="I789" s="414"/>
      <c r="J789" s="415"/>
    </row>
    <row r="790" s="352" customFormat="1" ht="24" customHeight="1" spans="1:10">
      <c r="A790" s="407">
        <v>21112</v>
      </c>
      <c r="B790" s="408">
        <f t="shared" si="157"/>
        <v>5</v>
      </c>
      <c r="C790" s="409" t="s">
        <v>664</v>
      </c>
      <c r="D790" s="410"/>
      <c r="E790" s="410"/>
      <c r="F790" s="410"/>
      <c r="G790" s="410"/>
      <c r="H790" s="411"/>
      <c r="I790" s="410"/>
      <c r="J790" s="411"/>
    </row>
    <row r="791" s="352" customFormat="1" ht="24" customHeight="1" spans="1:10">
      <c r="A791" s="412">
        <v>2111201</v>
      </c>
      <c r="B791" s="413">
        <f t="shared" si="157"/>
        <v>7</v>
      </c>
      <c r="C791" s="6" t="s">
        <v>665</v>
      </c>
      <c r="D791" s="414"/>
      <c r="E791" s="414"/>
      <c r="F791" s="414"/>
      <c r="G791" s="414"/>
      <c r="H791" s="415"/>
      <c r="I791" s="414"/>
      <c r="J791" s="415"/>
    </row>
    <row r="792" s="352" customFormat="1" ht="24" customHeight="1" spans="1:10">
      <c r="A792" s="407">
        <v>21113</v>
      </c>
      <c r="B792" s="408">
        <f t="shared" si="157"/>
        <v>5</v>
      </c>
      <c r="C792" s="409" t="s">
        <v>666</v>
      </c>
      <c r="D792" s="410"/>
      <c r="E792" s="410"/>
      <c r="F792" s="410"/>
      <c r="G792" s="410"/>
      <c r="H792" s="411"/>
      <c r="I792" s="410"/>
      <c r="J792" s="411"/>
    </row>
    <row r="793" s="352" customFormat="1" ht="24" customHeight="1" spans="1:10">
      <c r="A793" s="412">
        <v>2111301</v>
      </c>
      <c r="B793" s="413">
        <f t="shared" si="157"/>
        <v>7</v>
      </c>
      <c r="C793" s="6" t="s">
        <v>667</v>
      </c>
      <c r="D793" s="414"/>
      <c r="E793" s="414"/>
      <c r="F793" s="414"/>
      <c r="G793" s="414"/>
      <c r="H793" s="415"/>
      <c r="I793" s="414"/>
      <c r="J793" s="415"/>
    </row>
    <row r="794" s="352" customFormat="1" ht="24" customHeight="1" spans="1:10">
      <c r="A794" s="407">
        <v>21114</v>
      </c>
      <c r="B794" s="408">
        <f t="shared" si="157"/>
        <v>5</v>
      </c>
      <c r="C794" s="409" t="s">
        <v>668</v>
      </c>
      <c r="D794" s="410"/>
      <c r="E794" s="410"/>
      <c r="F794" s="410"/>
      <c r="G794" s="410"/>
      <c r="H794" s="411"/>
      <c r="I794" s="410"/>
      <c r="J794" s="411"/>
    </row>
    <row r="795" s="352" customFormat="1" ht="24" customHeight="1" spans="1:10">
      <c r="A795" s="412">
        <v>2111401</v>
      </c>
      <c r="B795" s="413">
        <f t="shared" si="157"/>
        <v>7</v>
      </c>
      <c r="C795" s="6" t="s">
        <v>58</v>
      </c>
      <c r="D795" s="414"/>
      <c r="E795" s="414"/>
      <c r="F795" s="414"/>
      <c r="G795" s="414"/>
      <c r="H795" s="415"/>
      <c r="I795" s="414"/>
      <c r="J795" s="415"/>
    </row>
    <row r="796" s="352" customFormat="1" ht="24" customHeight="1" spans="1:10">
      <c r="A796" s="412">
        <v>2111402</v>
      </c>
      <c r="B796" s="413">
        <f t="shared" si="157"/>
        <v>7</v>
      </c>
      <c r="C796" s="6" t="s">
        <v>59</v>
      </c>
      <c r="D796" s="414"/>
      <c r="E796" s="414"/>
      <c r="F796" s="414"/>
      <c r="G796" s="414"/>
      <c r="H796" s="415"/>
      <c r="I796" s="414"/>
      <c r="J796" s="415"/>
    </row>
    <row r="797" s="352" customFormat="1" ht="24" customHeight="1" spans="1:10">
      <c r="A797" s="412">
        <v>2111403</v>
      </c>
      <c r="B797" s="413">
        <f t="shared" si="157"/>
        <v>7</v>
      </c>
      <c r="C797" s="6" t="s">
        <v>60</v>
      </c>
      <c r="D797" s="414"/>
      <c r="E797" s="414"/>
      <c r="F797" s="414"/>
      <c r="G797" s="414"/>
      <c r="H797" s="415"/>
      <c r="I797" s="414"/>
      <c r="J797" s="415"/>
    </row>
    <row r="798" s="352" customFormat="1" ht="24" customHeight="1" spans="1:10">
      <c r="A798" s="412">
        <v>2111406</v>
      </c>
      <c r="B798" s="413">
        <f t="shared" si="157"/>
        <v>7</v>
      </c>
      <c r="C798" s="6" t="s">
        <v>669</v>
      </c>
      <c r="D798" s="414"/>
      <c r="E798" s="414"/>
      <c r="F798" s="414"/>
      <c r="G798" s="414"/>
      <c r="H798" s="415"/>
      <c r="I798" s="414"/>
      <c r="J798" s="415"/>
    </row>
    <row r="799" s="352" customFormat="1" ht="24" customHeight="1" spans="1:10">
      <c r="A799" s="412">
        <v>2111407</v>
      </c>
      <c r="B799" s="413">
        <f t="shared" si="157"/>
        <v>7</v>
      </c>
      <c r="C799" s="6" t="s">
        <v>670</v>
      </c>
      <c r="D799" s="414"/>
      <c r="E799" s="414"/>
      <c r="F799" s="414"/>
      <c r="G799" s="414"/>
      <c r="H799" s="415"/>
      <c r="I799" s="414"/>
      <c r="J799" s="415"/>
    </row>
    <row r="800" s="352" customFormat="1" ht="24" customHeight="1" spans="1:10">
      <c r="A800" s="412">
        <v>2111408</v>
      </c>
      <c r="B800" s="413">
        <f t="shared" si="157"/>
        <v>7</v>
      </c>
      <c r="C800" s="6" t="s">
        <v>671</v>
      </c>
      <c r="D800" s="414"/>
      <c r="E800" s="414"/>
      <c r="F800" s="414"/>
      <c r="G800" s="414"/>
      <c r="H800" s="415"/>
      <c r="I800" s="414"/>
      <c r="J800" s="415"/>
    </row>
    <row r="801" s="352" customFormat="1" ht="24" customHeight="1" spans="1:12">
      <c r="A801" s="412">
        <v>2111411</v>
      </c>
      <c r="B801" s="413">
        <f t="shared" si="157"/>
        <v>7</v>
      </c>
      <c r="C801" s="6" t="s">
        <v>99</v>
      </c>
      <c r="D801" s="414"/>
      <c r="E801" s="414"/>
      <c r="F801" s="414"/>
      <c r="G801" s="414"/>
      <c r="H801" s="415"/>
      <c r="I801" s="414"/>
      <c r="J801" s="415"/>
    </row>
    <row r="802" s="352" customFormat="1" ht="24" customHeight="1" spans="1:12">
      <c r="A802" s="412">
        <v>2111413</v>
      </c>
      <c r="B802" s="413">
        <f t="shared" si="157"/>
        <v>7</v>
      </c>
      <c r="C802" s="6" t="s">
        <v>672</v>
      </c>
      <c r="D802" s="414"/>
      <c r="E802" s="414"/>
      <c r="F802" s="414"/>
      <c r="G802" s="414"/>
      <c r="H802" s="415"/>
      <c r="I802" s="414"/>
      <c r="J802" s="415"/>
    </row>
    <row r="803" s="352" customFormat="1" ht="24" customHeight="1" spans="1:12">
      <c r="A803" s="412">
        <v>2111450</v>
      </c>
      <c r="B803" s="413">
        <f t="shared" si="157"/>
        <v>7</v>
      </c>
      <c r="C803" s="6" t="s">
        <v>67</v>
      </c>
      <c r="D803" s="414"/>
      <c r="E803" s="414"/>
      <c r="F803" s="414"/>
      <c r="G803" s="414"/>
      <c r="H803" s="415"/>
      <c r="I803" s="414"/>
      <c r="J803" s="415"/>
    </row>
    <row r="804" s="352" customFormat="1" ht="24" customHeight="1" spans="1:12">
      <c r="A804" s="412">
        <v>2111499</v>
      </c>
      <c r="B804" s="413">
        <f t="shared" si="157"/>
        <v>7</v>
      </c>
      <c r="C804" s="6" t="s">
        <v>673</v>
      </c>
      <c r="D804" s="414"/>
      <c r="E804" s="414"/>
      <c r="F804" s="414"/>
      <c r="G804" s="414"/>
      <c r="H804" s="415"/>
      <c r="I804" s="414"/>
      <c r="J804" s="415"/>
    </row>
    <row r="805" s="352" customFormat="1" ht="24" customHeight="1" spans="1:12">
      <c r="A805" s="407">
        <v>21199</v>
      </c>
      <c r="B805" s="408">
        <f t="shared" si="157"/>
        <v>5</v>
      </c>
      <c r="C805" s="409" t="s">
        <v>674</v>
      </c>
      <c r="D805" s="410"/>
      <c r="E805" s="410"/>
      <c r="F805" s="410"/>
      <c r="G805" s="410"/>
      <c r="H805" s="411"/>
      <c r="I805" s="410"/>
      <c r="J805" s="411"/>
    </row>
    <row r="806" s="352" customFormat="1" ht="24" customHeight="1" spans="1:12">
      <c r="A806" s="412">
        <v>2119999</v>
      </c>
      <c r="B806" s="413">
        <f t="shared" si="157"/>
        <v>7</v>
      </c>
      <c r="C806" s="6" t="s">
        <v>675</v>
      </c>
      <c r="D806" s="414"/>
      <c r="E806" s="414"/>
      <c r="F806" s="414"/>
      <c r="G806" s="414"/>
      <c r="H806" s="415"/>
      <c r="I806" s="414"/>
      <c r="J806" s="415"/>
    </row>
    <row r="807" s="352" customFormat="1" ht="24" customHeight="1" spans="1:12">
      <c r="A807" s="401">
        <v>212</v>
      </c>
      <c r="B807" s="402">
        <f t="shared" si="157"/>
        <v>3</v>
      </c>
      <c r="C807" s="423" t="s">
        <v>676</v>
      </c>
      <c r="D807" s="405">
        <v>191160653.02</v>
      </c>
      <c r="E807" s="405">
        <v>35721865.8</v>
      </c>
      <c r="F807" s="466">
        <f>VLOOKUP(A807,[2]Sheet2!$A$1:$B$65536,2,FALSE)</f>
        <v>348703387.31</v>
      </c>
      <c r="G807" s="466">
        <f>VLOOKUP(A807,[2]Sheet1!$A$1:$B$65536,2,FALSE)</f>
        <v>212895490.83</v>
      </c>
      <c r="H807" s="406">
        <f t="shared" ref="H807:H810" si="158">G807/F807</f>
        <v>0.610534622196642</v>
      </c>
      <c r="I807" s="405">
        <f>G807-D807</f>
        <v>21734837.81</v>
      </c>
      <c r="J807" s="406">
        <f t="shared" ref="J807:J810" si="159">I807/D807</f>
        <v>0.113699328112915</v>
      </c>
      <c r="K807" s="465">
        <f>G807/10000</f>
        <v>21289.549083</v>
      </c>
      <c r="L807" s="465">
        <f>ROUND(K807,0)</f>
        <v>21290</v>
      </c>
    </row>
    <row r="808" s="352" customFormat="1" ht="24" customHeight="1" spans="1:12">
      <c r="A808" s="407">
        <v>21201</v>
      </c>
      <c r="B808" s="408">
        <f t="shared" si="157"/>
        <v>5</v>
      </c>
      <c r="C808" s="409" t="s">
        <v>677</v>
      </c>
      <c r="D808" s="410">
        <v>50363110</v>
      </c>
      <c r="E808" s="410">
        <v>15102626.76</v>
      </c>
      <c r="F808" s="410">
        <f>VLOOKUP(A808,[2]Sheet2!$A$1:$B$65536,2,FALSE)</f>
        <v>56412743.59</v>
      </c>
      <c r="G808" s="410">
        <f>VLOOKUP(A808,[2]Sheet1!$A$1:$B$65536,2,FALSE)</f>
        <v>57663480.08</v>
      </c>
      <c r="H808" s="411">
        <f t="shared" si="158"/>
        <v>1.02217116932107</v>
      </c>
      <c r="I808" s="410">
        <f>G808-D808</f>
        <v>7300370.08</v>
      </c>
      <c r="J808" s="411">
        <f t="shared" si="159"/>
        <v>0.144954711494187</v>
      </c>
    </row>
    <row r="809" s="352" customFormat="1" ht="24" customHeight="1" spans="1:12">
      <c r="A809" s="412">
        <v>2120101</v>
      </c>
      <c r="B809" s="413">
        <f t="shared" si="157"/>
        <v>7</v>
      </c>
      <c r="C809" s="6" t="s">
        <v>58</v>
      </c>
      <c r="D809" s="414">
        <v>1735530.5</v>
      </c>
      <c r="E809" s="414">
        <v>8501871.39</v>
      </c>
      <c r="F809" s="414">
        <f>VLOOKUP(A809,[2]Sheet2!$A$1:$B$65536,2,FALSE)</f>
        <v>13824135.8</v>
      </c>
      <c r="G809" s="414">
        <f>VLOOKUP(A809,[2]Sheet1!$A$1:$B$65536,2,FALSE)</f>
        <v>14230709.84</v>
      </c>
      <c r="H809" s="415">
        <f t="shared" si="158"/>
        <v>1.02941044893381</v>
      </c>
      <c r="I809" s="414">
        <f>G809-D809</f>
        <v>12495179.34</v>
      </c>
      <c r="J809" s="415">
        <f t="shared" si="159"/>
        <v>7.19963108686364</v>
      </c>
    </row>
    <row r="810" s="352" customFormat="1" ht="24" customHeight="1" spans="1:12">
      <c r="A810" s="412">
        <v>2120102</v>
      </c>
      <c r="B810" s="413">
        <f t="shared" si="157"/>
        <v>7</v>
      </c>
      <c r="C810" s="6" t="s">
        <v>59</v>
      </c>
      <c r="D810" s="414">
        <v>1814722.5</v>
      </c>
      <c r="E810" s="414"/>
      <c r="F810" s="414">
        <f>VLOOKUP(A810,[2]Sheet2!$A$1:$B$65536,2,FALSE)</f>
        <v>61400</v>
      </c>
      <c r="G810" s="414">
        <f>VLOOKUP(A810,[2]Sheet1!$A$1:$B$65536,2,FALSE)</f>
        <v>61400</v>
      </c>
      <c r="H810" s="415">
        <f t="shared" si="158"/>
        <v>1</v>
      </c>
      <c r="I810" s="414">
        <f>G810-D810</f>
        <v>-1753322.5</v>
      </c>
      <c r="J810" s="415">
        <f t="shared" si="159"/>
        <v>-0.966165625873928</v>
      </c>
    </row>
    <row r="811" s="352" customFormat="1" ht="24" customHeight="1" spans="1:12">
      <c r="A811" s="412">
        <v>2120103</v>
      </c>
      <c r="B811" s="413">
        <f t="shared" si="157"/>
        <v>7</v>
      </c>
      <c r="C811" s="6" t="s">
        <v>60</v>
      </c>
      <c r="D811" s="414"/>
      <c r="E811" s="414"/>
      <c r="F811" s="414"/>
      <c r="G811" s="414"/>
      <c r="H811" s="415"/>
      <c r="I811" s="414"/>
      <c r="J811" s="415"/>
    </row>
    <row r="812" s="352" customFormat="1" ht="24" customHeight="1" spans="1:12">
      <c r="A812" s="412">
        <v>2120104</v>
      </c>
      <c r="B812" s="413">
        <f t="shared" si="157"/>
        <v>7</v>
      </c>
      <c r="C812" s="6" t="s">
        <v>678</v>
      </c>
      <c r="D812" s="414">
        <v>39243920.17</v>
      </c>
      <c r="E812" s="414">
        <v>704089.16</v>
      </c>
      <c r="F812" s="414">
        <f>VLOOKUP(A812,[2]Sheet2!$A$1:$B$65536,2,FALSE)</f>
        <v>34388582.33</v>
      </c>
      <c r="G812" s="414">
        <f>VLOOKUP(A812,[2]Sheet1!$A$1:$B$65536,2,FALSE)</f>
        <v>35500401.63</v>
      </c>
      <c r="H812" s="415">
        <f>G812/F812</f>
        <v>1.03233105945836</v>
      </c>
      <c r="I812" s="414">
        <f>G812-D812</f>
        <v>-3743518.54</v>
      </c>
      <c r="J812" s="415">
        <f>I812/D812</f>
        <v>-0.0953910446199952</v>
      </c>
    </row>
    <row r="813" s="352" customFormat="1" ht="24" customHeight="1" spans="1:12">
      <c r="A813" s="412">
        <v>2120105</v>
      </c>
      <c r="B813" s="413">
        <f t="shared" si="157"/>
        <v>7</v>
      </c>
      <c r="C813" s="6" t="s">
        <v>679</v>
      </c>
      <c r="D813" s="414"/>
      <c r="E813" s="414"/>
      <c r="F813" s="414"/>
      <c r="G813" s="414"/>
      <c r="H813" s="415"/>
      <c r="I813" s="414"/>
      <c r="J813" s="415"/>
    </row>
    <row r="814" s="352" customFormat="1" ht="24" customHeight="1" spans="1:12">
      <c r="A814" s="412">
        <v>2120106</v>
      </c>
      <c r="B814" s="413">
        <f t="shared" si="157"/>
        <v>7</v>
      </c>
      <c r="C814" s="6" t="s">
        <v>680</v>
      </c>
      <c r="D814" s="414">
        <v>90000</v>
      </c>
      <c r="E814" s="414"/>
      <c r="F814" s="414">
        <f>VLOOKUP(A814,[2]Sheet2!$A$1:$B$65536,2,FALSE)</f>
        <v>886924.07</v>
      </c>
      <c r="G814" s="414">
        <f>VLOOKUP(A814,[2]Sheet1!$A$1:$B$65536,2,FALSE)</f>
        <v>572187.74</v>
      </c>
      <c r="H814" s="415">
        <f t="shared" ref="H814:H826" si="160">G814/F814</f>
        <v>0.64513723254799</v>
      </c>
      <c r="I814" s="414">
        <f>G814-D814</f>
        <v>482187.74</v>
      </c>
      <c r="J814" s="415">
        <f>I814/D814</f>
        <v>5.35764155555556</v>
      </c>
    </row>
    <row r="815" s="352" customFormat="1" ht="24" customHeight="1" spans="1:12">
      <c r="A815" s="412">
        <v>2120107</v>
      </c>
      <c r="B815" s="413">
        <f t="shared" si="157"/>
        <v>7</v>
      </c>
      <c r="C815" s="6" t="s">
        <v>681</v>
      </c>
      <c r="D815" s="414"/>
      <c r="E815" s="414"/>
      <c r="F815" s="414"/>
      <c r="G815" s="414"/>
      <c r="H815" s="415"/>
      <c r="I815" s="414"/>
      <c r="J815" s="415"/>
    </row>
    <row r="816" s="352" customFormat="1" ht="24" customHeight="1" spans="1:12">
      <c r="A816" s="412">
        <v>2120109</v>
      </c>
      <c r="B816" s="413">
        <f t="shared" si="157"/>
        <v>7</v>
      </c>
      <c r="C816" s="6" t="s">
        <v>682</v>
      </c>
      <c r="D816" s="414"/>
      <c r="E816" s="414"/>
      <c r="F816" s="414"/>
      <c r="G816" s="414"/>
      <c r="H816" s="415"/>
      <c r="I816" s="414"/>
      <c r="J816" s="415"/>
    </row>
    <row r="817" s="352" customFormat="1" ht="24" customHeight="1" spans="1:12">
      <c r="A817" s="412">
        <v>2120110</v>
      </c>
      <c r="B817" s="413">
        <f t="shared" si="157"/>
        <v>7</v>
      </c>
      <c r="C817" s="6" t="s">
        <v>683</v>
      </c>
      <c r="D817" s="414"/>
      <c r="E817" s="414"/>
      <c r="F817" s="414"/>
      <c r="G817" s="414"/>
      <c r="H817" s="415"/>
      <c r="I817" s="414"/>
      <c r="J817" s="415"/>
    </row>
    <row r="818" s="352" customFormat="1" ht="24" customHeight="1" spans="1:12">
      <c r="A818" s="412">
        <v>2120199</v>
      </c>
      <c r="B818" s="413">
        <f t="shared" si="157"/>
        <v>7</v>
      </c>
      <c r="C818" s="6" t="s">
        <v>684</v>
      </c>
      <c r="D818" s="414">
        <v>7478936.83</v>
      </c>
      <c r="E818" s="414">
        <v>5896666.21</v>
      </c>
      <c r="F818" s="414">
        <f>VLOOKUP(A818,[2]Sheet2!$A$1:$B$65536,2,FALSE)</f>
        <v>7251701.39</v>
      </c>
      <c r="G818" s="414">
        <f>VLOOKUP(A818,[2]Sheet1!$A$1:$B$65536,2,FALSE)</f>
        <v>7298780.87</v>
      </c>
      <c r="H818" s="415">
        <f t="shared" si="160"/>
        <v>1.00649219782614</v>
      </c>
      <c r="I818" s="414">
        <f t="shared" ref="I818:I825" si="161">G818-D818</f>
        <v>-180155.96</v>
      </c>
      <c r="J818" s="415">
        <f t="shared" ref="J818:J826" si="162">I818/D818</f>
        <v>-0.0240884452021772</v>
      </c>
    </row>
    <row r="819" s="352" customFormat="1" ht="24" customHeight="1" spans="1:12">
      <c r="A819" s="407">
        <v>21202</v>
      </c>
      <c r="B819" s="408">
        <f t="shared" si="157"/>
        <v>5</v>
      </c>
      <c r="C819" s="409" t="s">
        <v>685</v>
      </c>
      <c r="D819" s="410">
        <v>1476860</v>
      </c>
      <c r="E819" s="410">
        <v>430000</v>
      </c>
      <c r="F819" s="410">
        <f>VLOOKUP(A819,[2]Sheet2!$A$1:$B$65536,2,FALSE)</f>
        <v>449820</v>
      </c>
      <c r="G819" s="410">
        <f>VLOOKUP(A819,[2]Sheet1!$A$1:$B$65536,2,FALSE)</f>
        <v>286750</v>
      </c>
      <c r="H819" s="411">
        <f t="shared" si="160"/>
        <v>0.637477213107465</v>
      </c>
      <c r="I819" s="410">
        <f t="shared" si="161"/>
        <v>-1190110</v>
      </c>
      <c r="J819" s="411">
        <f t="shared" si="162"/>
        <v>-0.805838061833891</v>
      </c>
    </row>
    <row r="820" s="352" customFormat="1" ht="24" customHeight="1" spans="1:12">
      <c r="A820" s="412">
        <v>2120201</v>
      </c>
      <c r="B820" s="413">
        <f t="shared" si="157"/>
        <v>7</v>
      </c>
      <c r="C820" s="6" t="s">
        <v>686</v>
      </c>
      <c r="D820" s="414">
        <v>1476860</v>
      </c>
      <c r="E820" s="414">
        <v>430000</v>
      </c>
      <c r="F820" s="414">
        <f>VLOOKUP(A820,[2]Sheet2!$A$1:$B$65536,2,FALSE)</f>
        <v>449820</v>
      </c>
      <c r="G820" s="414">
        <f>VLOOKUP(A820,[2]Sheet1!$A$1:$B$65536,2,FALSE)</f>
        <v>286750</v>
      </c>
      <c r="H820" s="415">
        <f t="shared" si="160"/>
        <v>0.637477213107465</v>
      </c>
      <c r="I820" s="414">
        <f t="shared" si="161"/>
        <v>-1190110</v>
      </c>
      <c r="J820" s="415">
        <f t="shared" si="162"/>
        <v>-0.805838061833891</v>
      </c>
    </row>
    <row r="821" s="352" customFormat="1" ht="24" customHeight="1" spans="1:12">
      <c r="A821" s="407">
        <v>21203</v>
      </c>
      <c r="B821" s="408">
        <f t="shared" si="157"/>
        <v>5</v>
      </c>
      <c r="C821" s="409" t="s">
        <v>687</v>
      </c>
      <c r="D821" s="410">
        <v>21030540.6</v>
      </c>
      <c r="E821" s="410">
        <v>6546840</v>
      </c>
      <c r="F821" s="410">
        <f>VLOOKUP(A821,[2]Sheet2!$A$1:$B$65536,2,FALSE)</f>
        <v>159060133.74</v>
      </c>
      <c r="G821" s="410">
        <f>VLOOKUP(A821,[2]Sheet1!$A$1:$B$65536,2,FALSE)</f>
        <v>14483294.79</v>
      </c>
      <c r="H821" s="411">
        <f t="shared" si="160"/>
        <v>0.0910554671962895</v>
      </c>
      <c r="I821" s="410">
        <f t="shared" si="161"/>
        <v>-6547245.81</v>
      </c>
      <c r="J821" s="411">
        <f t="shared" si="162"/>
        <v>-0.311320851638022</v>
      </c>
    </row>
    <row r="822" s="352" customFormat="1" ht="24" customHeight="1" spans="1:12">
      <c r="A822" s="412">
        <v>2120303</v>
      </c>
      <c r="B822" s="413">
        <f t="shared" si="157"/>
        <v>7</v>
      </c>
      <c r="C822" s="6" t="s">
        <v>688</v>
      </c>
      <c r="D822" s="414">
        <v>1000000</v>
      </c>
      <c r="E822" s="414"/>
      <c r="F822" s="414">
        <f>VLOOKUP(A822,[2]Sheet2!$A$1:$B$65536,2,FALSE)</f>
        <v>155090000</v>
      </c>
      <c r="G822" s="414">
        <f>VLOOKUP(A822,[2]Sheet1!$A$1:$B$65536,2,FALSE)</f>
        <v>13623038</v>
      </c>
      <c r="H822" s="415">
        <f t="shared" si="160"/>
        <v>0.087839564124057</v>
      </c>
      <c r="I822" s="414">
        <f t="shared" si="161"/>
        <v>12623038</v>
      </c>
      <c r="J822" s="415">
        <f t="shared" si="162"/>
        <v>12.623038</v>
      </c>
    </row>
    <row r="823" s="352" customFormat="1" ht="24" customHeight="1" spans="1:12">
      <c r="A823" s="412">
        <v>2120399</v>
      </c>
      <c r="B823" s="413">
        <f t="shared" si="157"/>
        <v>7</v>
      </c>
      <c r="C823" s="6" t="s">
        <v>689</v>
      </c>
      <c r="D823" s="414">
        <v>20030540.6</v>
      </c>
      <c r="E823" s="414">
        <v>6546840</v>
      </c>
      <c r="F823" s="414">
        <f>VLOOKUP(A823,[2]Sheet2!$A$1:$B$65536,2,FALSE)</f>
        <v>3970133.74</v>
      </c>
      <c r="G823" s="414">
        <f>VLOOKUP(A823,[2]Sheet1!$A$1:$B$65536,2,FALSE)</f>
        <v>860256.79</v>
      </c>
      <c r="H823" s="415">
        <f t="shared" si="160"/>
        <v>0.2166820682469</v>
      </c>
      <c r="I823" s="414">
        <f t="shared" si="161"/>
        <v>-19170283.81</v>
      </c>
      <c r="J823" s="415">
        <f t="shared" si="162"/>
        <v>-0.957052742251</v>
      </c>
    </row>
    <row r="824" s="352" customFormat="1" ht="24" customHeight="1" spans="1:12">
      <c r="A824" s="407">
        <v>21205</v>
      </c>
      <c r="B824" s="408">
        <f t="shared" si="157"/>
        <v>5</v>
      </c>
      <c r="C824" s="409" t="s">
        <v>690</v>
      </c>
      <c r="D824" s="410">
        <v>101709764.9</v>
      </c>
      <c r="E824" s="410">
        <v>12705915.38</v>
      </c>
      <c r="F824" s="410">
        <f>VLOOKUP(A824,[2]Sheet2!$A$1:$B$65536,2,FALSE)</f>
        <v>73006489.88</v>
      </c>
      <c r="G824" s="410">
        <f>VLOOKUP(A824,[2]Sheet1!$A$1:$B$65536,2,FALSE)</f>
        <v>80157676.04</v>
      </c>
      <c r="H824" s="411">
        <f t="shared" si="160"/>
        <v>1.09795274600593</v>
      </c>
      <c r="I824" s="410">
        <f t="shared" si="161"/>
        <v>-21552088.86</v>
      </c>
      <c r="J824" s="411">
        <f t="shared" si="162"/>
        <v>-0.211897932132571</v>
      </c>
    </row>
    <row r="825" s="352" customFormat="1" ht="24" customHeight="1" spans="1:12">
      <c r="A825" s="412">
        <v>2120501</v>
      </c>
      <c r="B825" s="413">
        <f t="shared" si="157"/>
        <v>7</v>
      </c>
      <c r="C825" s="6" t="s">
        <v>691</v>
      </c>
      <c r="D825" s="414">
        <v>101709764.9</v>
      </c>
      <c r="E825" s="414">
        <v>12705915.38</v>
      </c>
      <c r="F825" s="414">
        <f>VLOOKUP(A825,[2]Sheet2!$A$1:$B$65536,2,FALSE)</f>
        <v>73006489.88</v>
      </c>
      <c r="G825" s="414">
        <f>VLOOKUP(A825,[2]Sheet1!$A$1:$B$65536,2,FALSE)</f>
        <v>80157676.04</v>
      </c>
      <c r="H825" s="415">
        <f t="shared" si="160"/>
        <v>1.09795274600593</v>
      </c>
      <c r="I825" s="414">
        <f t="shared" si="161"/>
        <v>-21552088.86</v>
      </c>
      <c r="J825" s="415">
        <f t="shared" si="162"/>
        <v>-0.211897932132571</v>
      </c>
    </row>
    <row r="826" s="352" customFormat="1" ht="24" customHeight="1" spans="1:12">
      <c r="A826" s="407">
        <v>21206</v>
      </c>
      <c r="B826" s="408">
        <f t="shared" si="157"/>
        <v>5</v>
      </c>
      <c r="C826" s="409" t="s">
        <v>692</v>
      </c>
      <c r="D826" s="410"/>
      <c r="E826" s="410"/>
      <c r="F826" s="410"/>
      <c r="G826" s="410"/>
      <c r="H826" s="411"/>
      <c r="I826" s="410"/>
      <c r="J826" s="411"/>
    </row>
    <row r="827" s="352" customFormat="1" ht="24" customHeight="1" spans="1:12">
      <c r="A827" s="412">
        <v>2120601</v>
      </c>
      <c r="B827" s="413">
        <f t="shared" si="157"/>
        <v>7</v>
      </c>
      <c r="C827" s="6" t="s">
        <v>693</v>
      </c>
      <c r="D827" s="414"/>
      <c r="E827" s="414"/>
      <c r="F827" s="414"/>
      <c r="G827" s="414"/>
      <c r="H827" s="415"/>
      <c r="I827" s="414"/>
      <c r="J827" s="415"/>
    </row>
    <row r="828" s="352" customFormat="1" ht="24" customHeight="1" spans="1:12">
      <c r="A828" s="407">
        <v>21299</v>
      </c>
      <c r="B828" s="408">
        <f t="shared" si="157"/>
        <v>5</v>
      </c>
      <c r="C828" s="409" t="s">
        <v>694</v>
      </c>
      <c r="D828" s="410">
        <v>16580377.52</v>
      </c>
      <c r="E828" s="410">
        <v>936483.66</v>
      </c>
      <c r="F828" s="410">
        <f>VLOOKUP(A828,[2]Sheet2!$A$1:$B$65536,2,FALSE)</f>
        <v>59774200.1</v>
      </c>
      <c r="G828" s="410">
        <f>VLOOKUP(A828,[2]Sheet1!$A$1:$B$65536,2,FALSE)</f>
        <v>60304289.92</v>
      </c>
      <c r="H828" s="411">
        <f>G828/F828</f>
        <v>1.00886820432751</v>
      </c>
      <c r="I828" s="410">
        <f t="shared" ref="I828:I833" si="163">G828-D828</f>
        <v>43723912.4</v>
      </c>
      <c r="J828" s="411">
        <f>I828/D828</f>
        <v>2.63708786770737</v>
      </c>
    </row>
    <row r="829" s="352" customFormat="1" ht="24" customHeight="1" spans="1:12">
      <c r="A829" s="412">
        <v>2129999</v>
      </c>
      <c r="B829" s="413">
        <f t="shared" si="157"/>
        <v>7</v>
      </c>
      <c r="C829" s="6" t="s">
        <v>695</v>
      </c>
      <c r="D829" s="414">
        <v>16580377.52</v>
      </c>
      <c r="E829" s="414">
        <v>936483.66</v>
      </c>
      <c r="F829" s="414">
        <f>VLOOKUP(A829,[2]Sheet2!$A$1:$B$65536,2,FALSE)</f>
        <v>59774200.1</v>
      </c>
      <c r="G829" s="414">
        <f>VLOOKUP(A829,[2]Sheet1!$A$1:$B$65536,2,FALSE)</f>
        <v>60304289.92</v>
      </c>
      <c r="H829" s="415">
        <f>G829/F829</f>
        <v>1.00886820432751</v>
      </c>
      <c r="I829" s="414">
        <f t="shared" si="163"/>
        <v>43723912.4</v>
      </c>
      <c r="J829" s="415"/>
    </row>
    <row r="830" s="352" customFormat="1" ht="24" customHeight="1" spans="1:12">
      <c r="A830" s="401">
        <v>213</v>
      </c>
      <c r="B830" s="402">
        <f t="shared" si="157"/>
        <v>3</v>
      </c>
      <c r="C830" s="423" t="s">
        <v>696</v>
      </c>
      <c r="D830" s="405">
        <v>221337326.14</v>
      </c>
      <c r="E830" s="405">
        <v>130775471.62</v>
      </c>
      <c r="F830" s="466">
        <f>VLOOKUP(A830,[2]Sheet2!$A$1:$B$65536,2,FALSE)</f>
        <v>242218180.18</v>
      </c>
      <c r="G830" s="466">
        <f>VLOOKUP(A830,[2]Sheet1!$A$1:$B$65536,2,FALSE)</f>
        <v>191452783.19</v>
      </c>
      <c r="H830" s="406">
        <f t="shared" ref="H830:H833" si="164">G830/F830</f>
        <v>0.790414588400117</v>
      </c>
      <c r="I830" s="405">
        <f t="shared" si="163"/>
        <v>-29884542.95</v>
      </c>
      <c r="J830" s="406">
        <f t="shared" ref="J828:J833" si="165">I830/D830</f>
        <v>-0.135018089678636</v>
      </c>
      <c r="K830" s="465">
        <f>G830/10000</f>
        <v>19145.278319</v>
      </c>
      <c r="L830" s="465">
        <f>ROUND(K830,0)</f>
        <v>19145</v>
      </c>
    </row>
    <row r="831" s="352" customFormat="1" ht="24" customHeight="1" spans="1:12">
      <c r="A831" s="407">
        <v>21301</v>
      </c>
      <c r="B831" s="408">
        <f t="shared" si="157"/>
        <v>5</v>
      </c>
      <c r="C831" s="409" t="s">
        <v>697</v>
      </c>
      <c r="D831" s="410">
        <v>93108453.35</v>
      </c>
      <c r="E831" s="410">
        <v>27887015.89</v>
      </c>
      <c r="F831" s="410">
        <f>VLOOKUP(A831,[2]Sheet2!$A$1:$B$65536,2,FALSE)</f>
        <v>86435628.2</v>
      </c>
      <c r="G831" s="410">
        <f>VLOOKUP(A831,[2]Sheet1!$A$1:$B$65536,2,FALSE)</f>
        <v>68820398.47</v>
      </c>
      <c r="H831" s="411">
        <f t="shared" si="164"/>
        <v>0.796204064263398</v>
      </c>
      <c r="I831" s="410">
        <f t="shared" si="163"/>
        <v>-24288054.88</v>
      </c>
      <c r="J831" s="411">
        <f t="shared" si="165"/>
        <v>-0.260857677322808</v>
      </c>
    </row>
    <row r="832" s="352" customFormat="1" ht="24" customHeight="1" spans="1:12">
      <c r="A832" s="412">
        <v>2130101</v>
      </c>
      <c r="B832" s="413">
        <f t="shared" si="157"/>
        <v>7</v>
      </c>
      <c r="C832" s="6" t="s">
        <v>58</v>
      </c>
      <c r="D832" s="414">
        <v>5457402.05</v>
      </c>
      <c r="E832" s="414">
        <v>6159381.99</v>
      </c>
      <c r="F832" s="414">
        <f>VLOOKUP(A832,[2]Sheet2!$A$1:$B$65536,2,FALSE)</f>
        <v>8790940.57</v>
      </c>
      <c r="G832" s="414">
        <f>VLOOKUP(A832,[2]Sheet1!$A$1:$B$65536,2,FALSE)</f>
        <v>8814893.62</v>
      </c>
      <c r="H832" s="415">
        <f t="shared" si="164"/>
        <v>1.00272474256984</v>
      </c>
      <c r="I832" s="414">
        <f t="shared" si="163"/>
        <v>3357491.57</v>
      </c>
      <c r="J832" s="415">
        <f t="shared" si="165"/>
        <v>0.615217925899375</v>
      </c>
    </row>
    <row r="833" s="352" customFormat="1" ht="24" customHeight="1" spans="1:10">
      <c r="A833" s="412">
        <v>2130102</v>
      </c>
      <c r="B833" s="413">
        <f t="shared" si="157"/>
        <v>7</v>
      </c>
      <c r="C833" s="6" t="s">
        <v>59</v>
      </c>
      <c r="D833" s="414">
        <v>1210955.74</v>
      </c>
      <c r="E833" s="414"/>
      <c r="F833" s="414">
        <f>VLOOKUP(A833,[2]Sheet2!$A$1:$B$65536,2,FALSE)</f>
        <v>290000.73</v>
      </c>
      <c r="G833" s="414">
        <f>VLOOKUP(A833,[2]Sheet1!$A$1:$B$65536,2,FALSE)</f>
        <v>283800.73</v>
      </c>
      <c r="H833" s="415">
        <f t="shared" si="164"/>
        <v>0.978620743471922</v>
      </c>
      <c r="I833" s="414">
        <f t="shared" si="163"/>
        <v>-927155.01</v>
      </c>
      <c r="J833" s="415">
        <f t="shared" si="165"/>
        <v>-0.765639056304403</v>
      </c>
    </row>
    <row r="834" s="352" customFormat="1" ht="24" customHeight="1" spans="1:10">
      <c r="A834" s="412">
        <v>2130103</v>
      </c>
      <c r="B834" s="413">
        <f t="shared" si="157"/>
        <v>7</v>
      </c>
      <c r="C834" s="6" t="s">
        <v>60</v>
      </c>
      <c r="D834" s="414"/>
      <c r="E834" s="414"/>
      <c r="F834" s="414"/>
      <c r="G834" s="414"/>
      <c r="H834" s="415"/>
      <c r="I834" s="414"/>
      <c r="J834" s="415"/>
    </row>
    <row r="835" s="352" customFormat="1" ht="24" customHeight="1" spans="1:10">
      <c r="A835" s="412">
        <v>2130104</v>
      </c>
      <c r="B835" s="413">
        <f t="shared" si="157"/>
        <v>7</v>
      </c>
      <c r="C835" s="6" t="s">
        <v>67</v>
      </c>
      <c r="D835" s="414">
        <v>10346284.88</v>
      </c>
      <c r="E835" s="414">
        <v>9378919.96</v>
      </c>
      <c r="F835" s="414">
        <f>VLOOKUP(A835,[2]Sheet2!$A$1:$B$65536,2,FALSE)</f>
        <v>11275405.92</v>
      </c>
      <c r="G835" s="414">
        <f>VLOOKUP(A835,[2]Sheet1!$A$1:$B$65536,2,FALSE)</f>
        <v>11379438.56</v>
      </c>
      <c r="H835" s="415">
        <f t="shared" ref="H835:H839" si="166">G835/F835</f>
        <v>1.00922650951444</v>
      </c>
      <c r="I835" s="414">
        <f>G835-D835</f>
        <v>1033153.68</v>
      </c>
      <c r="J835" s="415">
        <f>I835/D835</f>
        <v>0.0998574553071846</v>
      </c>
    </row>
    <row r="836" s="352" customFormat="1" ht="24" customHeight="1" spans="1:10">
      <c r="A836" s="412">
        <v>2130105</v>
      </c>
      <c r="B836" s="413">
        <f t="shared" si="157"/>
        <v>7</v>
      </c>
      <c r="C836" s="6" t="s">
        <v>698</v>
      </c>
      <c r="D836" s="414"/>
      <c r="E836" s="414"/>
      <c r="F836" s="414"/>
      <c r="G836" s="414"/>
      <c r="H836" s="415"/>
      <c r="I836" s="414"/>
      <c r="J836" s="415"/>
    </row>
    <row r="837" s="352" customFormat="1" ht="24" customHeight="1" spans="1:10">
      <c r="A837" s="412">
        <v>2130106</v>
      </c>
      <c r="B837" s="413">
        <f t="shared" si="157"/>
        <v>7</v>
      </c>
      <c r="C837" s="6" t="s">
        <v>699</v>
      </c>
      <c r="D837" s="414"/>
      <c r="E837" s="414"/>
      <c r="F837" s="414"/>
      <c r="G837" s="414"/>
      <c r="H837" s="415"/>
      <c r="I837" s="414"/>
      <c r="J837" s="415"/>
    </row>
    <row r="838" s="352" customFormat="1" ht="24" customHeight="1" spans="1:10">
      <c r="A838" s="412">
        <v>2130108</v>
      </c>
      <c r="B838" s="413">
        <f t="shared" si="157"/>
        <v>7</v>
      </c>
      <c r="C838" s="6" t="s">
        <v>700</v>
      </c>
      <c r="D838" s="414"/>
      <c r="E838" s="414">
        <v>79000</v>
      </c>
      <c r="F838" s="414">
        <f>VLOOKUP(A838,[2]Sheet2!$A$1:$B$65536,2,FALSE)</f>
        <v>577360</v>
      </c>
      <c r="G838" s="414">
        <f>VLOOKUP(A838,[2]Sheet1!$A$1:$B$65536,2,FALSE)</f>
        <v>322360</v>
      </c>
      <c r="H838" s="415">
        <f t="shared" si="166"/>
        <v>0.55833448801441</v>
      </c>
      <c r="I838" s="414">
        <f t="shared" ref="I838:I841" si="167">G838-D838</f>
        <v>322360</v>
      </c>
      <c r="J838" s="415"/>
    </row>
    <row r="839" s="352" customFormat="1" ht="24" customHeight="1" spans="1:10">
      <c r="A839" s="412">
        <v>2130109</v>
      </c>
      <c r="B839" s="413">
        <f t="shared" si="157"/>
        <v>7</v>
      </c>
      <c r="C839" s="6" t="s">
        <v>701</v>
      </c>
      <c r="D839" s="414">
        <v>78814.93</v>
      </c>
      <c r="E839" s="414">
        <v>86600</v>
      </c>
      <c r="F839" s="414">
        <f>VLOOKUP(A839,[2]Sheet2!$A$1:$B$65536,2,FALSE)</f>
        <v>127370</v>
      </c>
      <c r="G839" s="414">
        <f>VLOOKUP(A839,[2]Sheet1!$A$1:$B$65536,2,FALSE)</f>
        <v>17370</v>
      </c>
      <c r="H839" s="415">
        <f t="shared" si="166"/>
        <v>0.136374342466829</v>
      </c>
      <c r="I839" s="414">
        <f t="shared" si="167"/>
        <v>-61444.93</v>
      </c>
      <c r="J839" s="415"/>
    </row>
    <row r="840" s="352" customFormat="1" ht="24" customHeight="1" spans="1:10">
      <c r="A840" s="412">
        <v>2130110</v>
      </c>
      <c r="B840" s="413">
        <f t="shared" si="157"/>
        <v>7</v>
      </c>
      <c r="C840" s="6" t="s">
        <v>702</v>
      </c>
      <c r="D840" s="414"/>
      <c r="E840" s="414"/>
      <c r="F840" s="414"/>
      <c r="G840" s="414"/>
      <c r="H840" s="415"/>
      <c r="I840" s="414"/>
      <c r="J840" s="415"/>
    </row>
    <row r="841" s="352" customFormat="1" ht="24" customHeight="1" spans="1:10">
      <c r="A841" s="412">
        <v>2130111</v>
      </c>
      <c r="B841" s="413">
        <f t="shared" si="157"/>
        <v>7</v>
      </c>
      <c r="C841" s="6" t="s">
        <v>703</v>
      </c>
      <c r="D841" s="414"/>
      <c r="E841" s="414">
        <v>15000</v>
      </c>
      <c r="F841" s="414">
        <f>VLOOKUP(A841,[2]Sheet2!$A$1:$B$65536,2,FALSE)</f>
        <v>6000</v>
      </c>
      <c r="G841" s="414"/>
      <c r="H841" s="415">
        <f>G841/F841</f>
        <v>0</v>
      </c>
      <c r="I841" s="226"/>
      <c r="J841" s="415"/>
    </row>
    <row r="842" s="352" customFormat="1" ht="24" customHeight="1" spans="1:10">
      <c r="A842" s="412">
        <v>2130112</v>
      </c>
      <c r="B842" s="413">
        <f t="shared" si="157"/>
        <v>7</v>
      </c>
      <c r="C842" s="6" t="s">
        <v>704</v>
      </c>
      <c r="D842" s="414"/>
      <c r="E842" s="414"/>
      <c r="F842" s="414"/>
      <c r="G842" s="414"/>
      <c r="H842" s="415"/>
      <c r="I842" s="414"/>
      <c r="J842" s="415"/>
    </row>
    <row r="843" s="352" customFormat="1" ht="24" customHeight="1" spans="1:10">
      <c r="A843" s="412">
        <v>2130114</v>
      </c>
      <c r="B843" s="413">
        <f t="shared" si="157"/>
        <v>7</v>
      </c>
      <c r="C843" s="6" t="s">
        <v>705</v>
      </c>
      <c r="D843" s="414"/>
      <c r="E843" s="414"/>
      <c r="F843" s="414"/>
      <c r="G843" s="414"/>
      <c r="H843" s="415"/>
      <c r="I843" s="414"/>
      <c r="J843" s="415"/>
    </row>
    <row r="844" s="352" customFormat="1" ht="24" customHeight="1" spans="1:10">
      <c r="A844" s="412">
        <v>2130119</v>
      </c>
      <c r="B844" s="413">
        <f t="shared" si="157"/>
        <v>7</v>
      </c>
      <c r="C844" s="6" t="s">
        <v>706</v>
      </c>
      <c r="D844" s="414"/>
      <c r="E844" s="414">
        <v>4000</v>
      </c>
      <c r="F844" s="414">
        <f>VLOOKUP(A844,[2]Sheet2!$A$1:$B$65536,2,FALSE)</f>
        <v>490000</v>
      </c>
      <c r="G844" s="414">
        <f>VLOOKUP(A844,[2]Sheet1!$A$1:$B$65536,2,FALSE)</f>
        <v>489077.48</v>
      </c>
      <c r="H844" s="415">
        <f t="shared" ref="H844:H848" si="168">G844/F844</f>
        <v>0.998117306122449</v>
      </c>
      <c r="I844" s="414">
        <f>G844-D844</f>
        <v>489077.48</v>
      </c>
      <c r="J844" s="415"/>
    </row>
    <row r="845" s="352" customFormat="1" ht="24" customHeight="1" spans="1:10">
      <c r="A845" s="412">
        <v>2130120</v>
      </c>
      <c r="B845" s="413">
        <f t="shared" si="157"/>
        <v>7</v>
      </c>
      <c r="C845" s="6" t="s">
        <v>707</v>
      </c>
      <c r="D845" s="414">
        <v>9420.92</v>
      </c>
      <c r="E845" s="414">
        <v>579.08</v>
      </c>
      <c r="F845" s="414">
        <f>VLOOKUP(A845,[2]Sheet2!$A$1:$B$65536,2,FALSE)</f>
        <v>9079733.48</v>
      </c>
      <c r="G845" s="414">
        <f>VLOOKUP(A845,[2]Sheet1!$A$1:$B$65536,2,FALSE)</f>
        <v>9079083.17</v>
      </c>
      <c r="H845" s="415">
        <f t="shared" si="168"/>
        <v>0.999928377853664</v>
      </c>
      <c r="I845" s="414">
        <f>G845-D845</f>
        <v>9069662.25</v>
      </c>
      <c r="J845" s="415">
        <f>I845/D845</f>
        <v>962.715132916955</v>
      </c>
    </row>
    <row r="846" s="352" customFormat="1" ht="24" customHeight="1" spans="1:10">
      <c r="A846" s="412">
        <v>2130121</v>
      </c>
      <c r="B846" s="413">
        <f t="shared" si="157"/>
        <v>7</v>
      </c>
      <c r="C846" s="6" t="s">
        <v>708</v>
      </c>
      <c r="D846" s="414"/>
      <c r="E846" s="414"/>
      <c r="F846" s="414"/>
      <c r="G846" s="414"/>
      <c r="H846" s="415"/>
      <c r="I846" s="414"/>
      <c r="J846" s="415"/>
    </row>
    <row r="847" s="352" customFormat="1" ht="24" customHeight="1" spans="1:10">
      <c r="A847" s="412">
        <v>2130122</v>
      </c>
      <c r="B847" s="413">
        <f t="shared" ref="B847:B910" si="169">LEN(A847)</f>
        <v>7</v>
      </c>
      <c r="C847" s="6" t="s">
        <v>709</v>
      </c>
      <c r="D847" s="414">
        <v>70235984.98</v>
      </c>
      <c r="E847" s="414">
        <v>748834.86</v>
      </c>
      <c r="F847" s="414">
        <f>VLOOKUP(A847,[2]Sheet2!$A$1:$B$65536,2,FALSE)</f>
        <v>15090101.39</v>
      </c>
      <c r="G847" s="414">
        <f>VLOOKUP(A847,[2]Sheet1!$A$1:$B$65536,2,FALSE)</f>
        <v>17496307.91</v>
      </c>
      <c r="H847" s="415">
        <f t="shared" si="168"/>
        <v>1.15945595445731</v>
      </c>
      <c r="I847" s="414">
        <f>G847-D847</f>
        <v>-52739677.07</v>
      </c>
      <c r="J847" s="415">
        <f t="shared" ref="J847:J850" si="170">I847/D847</f>
        <v>-0.750892538703883</v>
      </c>
    </row>
    <row r="848" s="352" customFormat="1" ht="24" customHeight="1" spans="1:10">
      <c r="A848" s="412">
        <v>2130124</v>
      </c>
      <c r="B848" s="413">
        <f t="shared" si="169"/>
        <v>7</v>
      </c>
      <c r="C848" s="6" t="s">
        <v>710</v>
      </c>
      <c r="D848" s="414"/>
      <c r="E848" s="414">
        <v>200000</v>
      </c>
      <c r="F848" s="414">
        <f>VLOOKUP(A848,[2]Sheet2!$A$1:$B$65536,2,FALSE)</f>
        <v>639160</v>
      </c>
      <c r="G848" s="414">
        <f>VLOOKUP(A848,[2]Sheet1!$A$1:$B$65536,2,FALSE)</f>
        <v>92200</v>
      </c>
      <c r="H848" s="415">
        <f t="shared" si="168"/>
        <v>0.144251830527567</v>
      </c>
      <c r="I848" s="414">
        <f>G848-D848</f>
        <v>92200</v>
      </c>
      <c r="J848" s="415"/>
    </row>
    <row r="849" s="352" customFormat="1" ht="24" customHeight="1" spans="1:10">
      <c r="A849" s="412">
        <v>2130125</v>
      </c>
      <c r="B849" s="413">
        <f t="shared" si="169"/>
        <v>7</v>
      </c>
      <c r="C849" s="6" t="s">
        <v>711</v>
      </c>
      <c r="D849" s="414"/>
      <c r="E849" s="414"/>
      <c r="F849" s="414"/>
      <c r="G849" s="414"/>
      <c r="H849" s="415"/>
      <c r="I849" s="414"/>
      <c r="J849" s="415"/>
    </row>
    <row r="850" s="352" customFormat="1" ht="24" customHeight="1" spans="1:10">
      <c r="A850" s="412">
        <v>2130126</v>
      </c>
      <c r="B850" s="413">
        <f t="shared" si="169"/>
        <v>7</v>
      </c>
      <c r="C850" s="6" t="s">
        <v>712</v>
      </c>
      <c r="D850" s="414">
        <v>2800</v>
      </c>
      <c r="E850" s="414"/>
      <c r="F850" s="414">
        <f>VLOOKUP(A850,[2]Sheet2!$A$1:$B$65536,2,FALSE)</f>
        <v>111000</v>
      </c>
      <c r="G850" s="414">
        <f>VLOOKUP(A850,[2]Sheet1!$A$1:$B$65536,2,FALSE)</f>
        <v>100000</v>
      </c>
      <c r="H850" s="415">
        <f t="shared" ref="H849:H853" si="171">G850/F850</f>
        <v>0.900900900900901</v>
      </c>
      <c r="I850" s="414">
        <f>G850-D850</f>
        <v>97200</v>
      </c>
      <c r="J850" s="415">
        <f t="shared" si="170"/>
        <v>34.7142857142857</v>
      </c>
    </row>
    <row r="851" s="352" customFormat="1" ht="24" customHeight="1" spans="1:10">
      <c r="A851" s="412">
        <v>2130135</v>
      </c>
      <c r="B851" s="413">
        <f t="shared" si="169"/>
        <v>7</v>
      </c>
      <c r="C851" s="6" t="s">
        <v>713</v>
      </c>
      <c r="D851" s="414"/>
      <c r="E851" s="414"/>
      <c r="F851" s="414">
        <f>VLOOKUP(A851,[2]Sheet2!$A$1:$B$65536,2,FALSE)</f>
        <v>2949159.64</v>
      </c>
      <c r="G851" s="414">
        <f>VLOOKUP(A851,[2]Sheet1!$A$1:$B$65536,2,FALSE)</f>
        <v>699159.64</v>
      </c>
      <c r="H851" s="415"/>
      <c r="I851" s="414"/>
      <c r="J851" s="415"/>
    </row>
    <row r="852" s="352" customFormat="1" ht="24" customHeight="1" spans="1:10">
      <c r="A852" s="412">
        <v>2130142</v>
      </c>
      <c r="B852" s="413">
        <f t="shared" si="169"/>
        <v>7</v>
      </c>
      <c r="C852" s="6" t="s">
        <v>714</v>
      </c>
      <c r="D852" s="414"/>
      <c r="E852" s="414"/>
      <c r="F852" s="414">
        <f>VLOOKUP(A852,[2]Sheet2!$A$1:$B$65536,2,FALSE)</f>
        <v>3891.5</v>
      </c>
      <c r="G852" s="414">
        <f>VLOOKUP(A852,[2]Sheet1!$A$1:$B$65536,2,FALSE)</f>
        <v>3891.5</v>
      </c>
      <c r="H852" s="415"/>
      <c r="I852" s="414">
        <f>G852-D852</f>
        <v>3891.5</v>
      </c>
      <c r="J852" s="415"/>
    </row>
    <row r="853" s="352" customFormat="1" ht="24" customHeight="1" spans="1:10">
      <c r="A853" s="412">
        <v>2130148</v>
      </c>
      <c r="B853" s="413">
        <f t="shared" si="169"/>
        <v>7</v>
      </c>
      <c r="C853" s="6" t="s">
        <v>715</v>
      </c>
      <c r="D853" s="414"/>
      <c r="E853" s="414"/>
      <c r="F853" s="414">
        <f>VLOOKUP(A853,[2]Sheet2!$A$1:$B$65536,2,FALSE)</f>
        <v>1000000</v>
      </c>
      <c r="G853" s="414"/>
      <c r="H853" s="415">
        <f t="shared" si="171"/>
        <v>0</v>
      </c>
      <c r="I853" s="414"/>
      <c r="J853" s="415"/>
    </row>
    <row r="854" s="352" customFormat="1" ht="24" customHeight="1" spans="1:10">
      <c r="A854" s="412">
        <v>2130152</v>
      </c>
      <c r="B854" s="413">
        <f t="shared" si="169"/>
        <v>7</v>
      </c>
      <c r="C854" s="6" t="s">
        <v>716</v>
      </c>
      <c r="D854" s="414"/>
      <c r="E854" s="414"/>
      <c r="F854" s="414"/>
      <c r="G854" s="414"/>
      <c r="H854" s="415"/>
      <c r="I854" s="414"/>
      <c r="J854" s="415"/>
    </row>
    <row r="855" s="352" customFormat="1" ht="24" customHeight="1" spans="1:10">
      <c r="A855" s="412">
        <v>2130153</v>
      </c>
      <c r="B855" s="413">
        <f t="shared" si="169"/>
        <v>7</v>
      </c>
      <c r="C855" s="6" t="s">
        <v>717</v>
      </c>
      <c r="D855" s="414">
        <v>4371955.25</v>
      </c>
      <c r="E855" s="414">
        <v>5818000</v>
      </c>
      <c r="F855" s="414">
        <f>VLOOKUP(A855,[2]Sheet2!$A$1:$B$65536,2,FALSE)</f>
        <v>31291743.85</v>
      </c>
      <c r="G855" s="414">
        <f>VLOOKUP(A855,[2]Sheet1!$A$1:$B$65536,2,FALSE)</f>
        <v>17851014.08</v>
      </c>
      <c r="H855" s="415">
        <f t="shared" ref="H855:H857" si="172">G855/F855</f>
        <v>0.570470414354999</v>
      </c>
      <c r="I855" s="414">
        <f>G855-D855</f>
        <v>13479058.83</v>
      </c>
      <c r="J855" s="415">
        <f t="shared" ref="J853:J857" si="173">I855/D855</f>
        <v>3.08307337546513</v>
      </c>
    </row>
    <row r="856" s="352" customFormat="1" ht="24" customHeight="1" spans="1:10">
      <c r="A856" s="412">
        <v>2130199</v>
      </c>
      <c r="B856" s="413">
        <f t="shared" si="169"/>
        <v>7</v>
      </c>
      <c r="C856" s="6" t="s">
        <v>718</v>
      </c>
      <c r="D856" s="414">
        <v>1394834.6</v>
      </c>
      <c r="E856" s="414">
        <v>5396700</v>
      </c>
      <c r="F856" s="414">
        <f>VLOOKUP(A856,[2]Sheet2!$A$1:$B$65536,2,FALSE)</f>
        <v>4713761.12</v>
      </c>
      <c r="G856" s="414">
        <f>VLOOKUP(A856,[2]Sheet1!$A$1:$B$65536,2,FALSE)</f>
        <v>2191801.78</v>
      </c>
      <c r="H856" s="415">
        <f t="shared" si="172"/>
        <v>0.464979392082558</v>
      </c>
      <c r="I856" s="414">
        <f>G856-D856</f>
        <v>796967.18</v>
      </c>
      <c r="J856" s="415">
        <f t="shared" si="173"/>
        <v>0.571370383269815</v>
      </c>
    </row>
    <row r="857" s="352" customFormat="1" ht="24" customHeight="1" spans="1:10">
      <c r="A857" s="407">
        <v>21302</v>
      </c>
      <c r="B857" s="408">
        <f t="shared" si="169"/>
        <v>5</v>
      </c>
      <c r="C857" s="409" t="s">
        <v>719</v>
      </c>
      <c r="D857" s="410">
        <v>11242785.27</v>
      </c>
      <c r="E857" s="410">
        <v>7373546.31</v>
      </c>
      <c r="F857" s="410">
        <f>VLOOKUP(A857,[2]Sheet2!$A$1:$B$65536,2,FALSE)</f>
        <v>13384801.86</v>
      </c>
      <c r="G857" s="410">
        <f>VLOOKUP(A857,[2]Sheet1!$A$1:$B$65536,2,FALSE)</f>
        <v>9219483.3</v>
      </c>
      <c r="H857" s="411">
        <f t="shared" si="172"/>
        <v>0.688802374247474</v>
      </c>
      <c r="I857" s="410">
        <f>G857-D857</f>
        <v>-2023301.97</v>
      </c>
      <c r="J857" s="411">
        <f t="shared" si="173"/>
        <v>-0.179964476898703</v>
      </c>
    </row>
    <row r="858" s="352" customFormat="1" ht="24" customHeight="1" spans="1:10">
      <c r="A858" s="412">
        <v>2130201</v>
      </c>
      <c r="B858" s="413">
        <f t="shared" si="169"/>
        <v>7</v>
      </c>
      <c r="C858" s="6" t="s">
        <v>58</v>
      </c>
      <c r="D858" s="414"/>
      <c r="E858" s="414"/>
      <c r="F858" s="414"/>
      <c r="G858" s="414"/>
      <c r="H858" s="415"/>
      <c r="I858" s="414"/>
      <c r="J858" s="415"/>
    </row>
    <row r="859" s="352" customFormat="1" ht="24" customHeight="1" spans="1:10">
      <c r="A859" s="412">
        <v>2130202</v>
      </c>
      <c r="B859" s="413">
        <f t="shared" si="169"/>
        <v>7</v>
      </c>
      <c r="C859" s="6" t="s">
        <v>59</v>
      </c>
      <c r="D859" s="414"/>
      <c r="E859" s="414"/>
      <c r="F859" s="414"/>
      <c r="G859" s="414"/>
      <c r="H859" s="415"/>
      <c r="I859" s="414"/>
      <c r="J859" s="415"/>
    </row>
    <row r="860" s="352" customFormat="1" ht="24" customHeight="1" spans="1:10">
      <c r="A860" s="412">
        <v>2130203</v>
      </c>
      <c r="B860" s="413">
        <f t="shared" si="169"/>
        <v>7</v>
      </c>
      <c r="C860" s="6" t="s">
        <v>60</v>
      </c>
      <c r="D860" s="414"/>
      <c r="E860" s="414"/>
      <c r="F860" s="414"/>
      <c r="G860" s="414"/>
      <c r="H860" s="415"/>
      <c r="I860" s="414"/>
      <c r="J860" s="415"/>
    </row>
    <row r="861" s="352" customFormat="1" ht="24" customHeight="1" spans="1:10">
      <c r="A861" s="412">
        <v>2130204</v>
      </c>
      <c r="B861" s="413">
        <f t="shared" si="169"/>
        <v>7</v>
      </c>
      <c r="C861" s="6" t="s">
        <v>720</v>
      </c>
      <c r="D861" s="414">
        <v>5577845.93</v>
      </c>
      <c r="E861" s="414">
        <v>3479966.31</v>
      </c>
      <c r="F861" s="414">
        <f>VLOOKUP(A861,[2]Sheet2!$A$1:$B$65536,2,FALSE)</f>
        <v>3952386.7</v>
      </c>
      <c r="G861" s="414">
        <f>VLOOKUP(A861,[2]Sheet1!$A$1:$B$65536,2,FALSE)</f>
        <v>4646318.9</v>
      </c>
      <c r="H861" s="415">
        <f t="shared" ref="H859:H866" si="174">G861/F861</f>
        <v>1.17557295190777</v>
      </c>
      <c r="I861" s="414">
        <f t="shared" ref="I861:I866" si="175">G861-D861</f>
        <v>-931527.029999999</v>
      </c>
      <c r="J861" s="415">
        <f t="shared" ref="J859:J866" si="176">I861/D861</f>
        <v>-0.167004797495366</v>
      </c>
    </row>
    <row r="862" s="352" customFormat="1" ht="24" customHeight="1" spans="1:10">
      <c r="A862" s="412">
        <v>2130205</v>
      </c>
      <c r="B862" s="413">
        <f t="shared" si="169"/>
        <v>7</v>
      </c>
      <c r="C862" s="6" t="s">
        <v>721</v>
      </c>
      <c r="D862" s="414">
        <v>11700</v>
      </c>
      <c r="E862" s="414"/>
      <c r="F862" s="414">
        <f>VLOOKUP(A862,[2]Sheet2!$A$1:$B$65536,2,FALSE)</f>
        <v>1420000</v>
      </c>
      <c r="G862" s="414">
        <f>VLOOKUP(A862,[2]Sheet1!$A$1:$B$65536,2,FALSE)</f>
        <v>713600</v>
      </c>
      <c r="H862" s="415">
        <f t="shared" si="174"/>
        <v>0.502535211267606</v>
      </c>
      <c r="I862" s="414">
        <f t="shared" si="175"/>
        <v>701900</v>
      </c>
      <c r="J862" s="415">
        <f t="shared" si="176"/>
        <v>59.991452991453</v>
      </c>
    </row>
    <row r="863" s="352" customFormat="1" ht="24" customHeight="1" spans="1:10">
      <c r="A863" s="412">
        <v>2130206</v>
      </c>
      <c r="B863" s="413">
        <f t="shared" si="169"/>
        <v>7</v>
      </c>
      <c r="C863" s="6" t="s">
        <v>722</v>
      </c>
      <c r="D863" s="414">
        <v>61320</v>
      </c>
      <c r="E863" s="414">
        <v>98680</v>
      </c>
      <c r="F863" s="414">
        <f>VLOOKUP(A863,[2]Sheet2!$A$1:$B$65536,2,FALSE)</f>
        <v>10310</v>
      </c>
      <c r="G863" s="414">
        <f>VLOOKUP(A863,[2]Sheet1!$A$1:$B$65536,2,FALSE)</f>
        <v>10310</v>
      </c>
      <c r="H863" s="415">
        <f t="shared" si="174"/>
        <v>1</v>
      </c>
      <c r="I863" s="414">
        <f t="shared" si="175"/>
        <v>-51010</v>
      </c>
      <c r="J863" s="415">
        <f t="shared" si="176"/>
        <v>-0.831865622961513</v>
      </c>
    </row>
    <row r="864" s="352" customFormat="1" ht="24" customHeight="1" spans="1:10">
      <c r="A864" s="412">
        <v>2130207</v>
      </c>
      <c r="B864" s="413">
        <f t="shared" si="169"/>
        <v>7</v>
      </c>
      <c r="C864" s="6" t="s">
        <v>723</v>
      </c>
      <c r="D864" s="414">
        <v>1563470.95</v>
      </c>
      <c r="E864" s="414"/>
      <c r="F864" s="414">
        <f>VLOOKUP(A864,[2]Sheet2!$A$1:$B$65536,2,FALSE)</f>
        <v>335075</v>
      </c>
      <c r="G864" s="414">
        <f>VLOOKUP(A864,[2]Sheet1!$A$1:$B$65536,2,FALSE)</f>
        <v>335075</v>
      </c>
      <c r="H864" s="415">
        <f t="shared" si="174"/>
        <v>1</v>
      </c>
      <c r="I864" s="414">
        <f t="shared" si="175"/>
        <v>-1228395.95</v>
      </c>
      <c r="J864" s="415">
        <f t="shared" si="176"/>
        <v>-0.785685176945565</v>
      </c>
    </row>
    <row r="865" s="352" customFormat="1" ht="24" customHeight="1" spans="1:10">
      <c r="A865" s="412">
        <v>2130209</v>
      </c>
      <c r="B865" s="413">
        <f t="shared" si="169"/>
        <v>7</v>
      </c>
      <c r="C865" s="6" t="s">
        <v>724</v>
      </c>
      <c r="D865" s="414">
        <v>1866583.83</v>
      </c>
      <c r="E865" s="414">
        <v>259800</v>
      </c>
      <c r="F865" s="414">
        <f>VLOOKUP(A865,[2]Sheet2!$A$1:$B$65536,2,FALSE)</f>
        <v>259800</v>
      </c>
      <c r="G865" s="414">
        <f>VLOOKUP(A865,[2]Sheet1!$A$1:$B$65536,2,FALSE)</f>
        <v>1803830.56</v>
      </c>
      <c r="H865" s="415">
        <f t="shared" si="174"/>
        <v>6.94315073133179</v>
      </c>
      <c r="I865" s="414">
        <f t="shared" si="175"/>
        <v>-62753.27</v>
      </c>
      <c r="J865" s="415">
        <f t="shared" si="176"/>
        <v>-0.0336193151314292</v>
      </c>
    </row>
    <row r="866" s="352" customFormat="1" ht="24" customHeight="1" spans="1:10">
      <c r="A866" s="412">
        <v>2130211</v>
      </c>
      <c r="B866" s="413">
        <f t="shared" si="169"/>
        <v>7</v>
      </c>
      <c r="C866" s="6" t="s">
        <v>725</v>
      </c>
      <c r="D866" s="414">
        <v>15900</v>
      </c>
      <c r="E866" s="414"/>
      <c r="F866" s="414"/>
      <c r="G866" s="414"/>
      <c r="H866" s="415"/>
      <c r="I866" s="414">
        <f t="shared" si="175"/>
        <v>-15900</v>
      </c>
      <c r="J866" s="415">
        <f t="shared" si="176"/>
        <v>-1</v>
      </c>
    </row>
    <row r="867" s="352" customFormat="1" ht="24" customHeight="1" spans="1:10">
      <c r="A867" s="412">
        <v>2130212</v>
      </c>
      <c r="B867" s="413">
        <f t="shared" si="169"/>
        <v>7</v>
      </c>
      <c r="C867" s="6" t="s">
        <v>726</v>
      </c>
      <c r="D867" s="414"/>
      <c r="E867" s="414"/>
      <c r="F867" s="414">
        <f>VLOOKUP(A867,[2]Sheet2!$A$1:$B$65536,2,FALSE)</f>
        <v>50000</v>
      </c>
      <c r="G867" s="414">
        <f>VLOOKUP(A867,[2]Sheet1!$A$1:$B$65536,2,FALSE)</f>
        <v>50000</v>
      </c>
      <c r="H867" s="415"/>
      <c r="I867" s="414"/>
      <c r="J867" s="415"/>
    </row>
    <row r="868" s="352" customFormat="1" ht="24" customHeight="1" spans="1:10">
      <c r="A868" s="412">
        <v>2130213</v>
      </c>
      <c r="B868" s="413">
        <f t="shared" si="169"/>
        <v>7</v>
      </c>
      <c r="C868" s="6" t="s">
        <v>727</v>
      </c>
      <c r="D868" s="414"/>
      <c r="E868" s="414"/>
      <c r="F868" s="414"/>
      <c r="G868" s="414"/>
      <c r="H868" s="415"/>
      <c r="I868" s="414"/>
      <c r="J868" s="415"/>
    </row>
    <row r="869" s="352" customFormat="1" ht="24" customHeight="1" spans="1:10">
      <c r="A869" s="412">
        <v>2130217</v>
      </c>
      <c r="B869" s="413">
        <f t="shared" si="169"/>
        <v>7</v>
      </c>
      <c r="C869" s="6" t="s">
        <v>728</v>
      </c>
      <c r="D869" s="414"/>
      <c r="E869" s="414"/>
      <c r="F869" s="414"/>
      <c r="G869" s="414"/>
      <c r="H869" s="415"/>
      <c r="I869" s="414"/>
      <c r="J869" s="415"/>
    </row>
    <row r="870" s="352" customFormat="1" ht="24" customHeight="1" spans="1:10">
      <c r="A870" s="412">
        <v>2130220</v>
      </c>
      <c r="B870" s="413">
        <f t="shared" si="169"/>
        <v>7</v>
      </c>
      <c r="C870" s="6" t="s">
        <v>729</v>
      </c>
      <c r="D870" s="414"/>
      <c r="E870" s="414"/>
      <c r="F870" s="414"/>
      <c r="G870" s="414"/>
      <c r="H870" s="415"/>
      <c r="I870" s="414"/>
      <c r="J870" s="415"/>
    </row>
    <row r="871" s="352" customFormat="1" ht="24" customHeight="1" spans="1:10">
      <c r="A871" s="412">
        <v>2130221</v>
      </c>
      <c r="B871" s="413">
        <f t="shared" si="169"/>
        <v>7</v>
      </c>
      <c r="C871" s="6" t="s">
        <v>730</v>
      </c>
      <c r="D871" s="414"/>
      <c r="E871" s="414"/>
      <c r="F871" s="414"/>
      <c r="G871" s="414"/>
      <c r="H871" s="415"/>
      <c r="I871" s="414"/>
      <c r="J871" s="415"/>
    </row>
    <row r="872" s="352" customFormat="1" ht="24" customHeight="1" spans="1:10">
      <c r="A872" s="412">
        <v>2130223</v>
      </c>
      <c r="B872" s="413">
        <f t="shared" si="169"/>
        <v>7</v>
      </c>
      <c r="C872" s="6" t="s">
        <v>731</v>
      </c>
      <c r="D872" s="414"/>
      <c r="E872" s="414"/>
      <c r="F872" s="414"/>
      <c r="G872" s="414"/>
      <c r="H872" s="415"/>
      <c r="I872" s="414"/>
      <c r="J872" s="415"/>
    </row>
    <row r="873" s="352" customFormat="1" ht="24" customHeight="1" spans="1:10">
      <c r="A873" s="412">
        <v>2130226</v>
      </c>
      <c r="B873" s="413">
        <f t="shared" si="169"/>
        <v>7</v>
      </c>
      <c r="C873" s="6" t="s">
        <v>732</v>
      </c>
      <c r="D873" s="414">
        <v>27520</v>
      </c>
      <c r="E873" s="414"/>
      <c r="F873" s="414"/>
      <c r="G873" s="414">
        <f>VLOOKUP(A873,[2]Sheet1!$A$1:$B$65536,2,FALSE)</f>
        <v>30880</v>
      </c>
      <c r="H873" s="415"/>
      <c r="I873" s="414">
        <f>G873-D873</f>
        <v>3360</v>
      </c>
      <c r="J873" s="415">
        <f>I873/D873</f>
        <v>0.122093023255814</v>
      </c>
    </row>
    <row r="874" s="352" customFormat="1" ht="24" customHeight="1" spans="1:10">
      <c r="A874" s="412">
        <v>2130227</v>
      </c>
      <c r="B874" s="413">
        <f t="shared" si="169"/>
        <v>7</v>
      </c>
      <c r="C874" s="6" t="s">
        <v>733</v>
      </c>
      <c r="D874" s="414"/>
      <c r="E874" s="414"/>
      <c r="F874" s="414"/>
      <c r="G874" s="414"/>
      <c r="H874" s="415"/>
      <c r="I874" s="414"/>
      <c r="J874" s="415"/>
    </row>
    <row r="875" s="352" customFormat="1" ht="24" customHeight="1" spans="1:10">
      <c r="A875" s="412">
        <v>2130234</v>
      </c>
      <c r="B875" s="413">
        <f t="shared" si="169"/>
        <v>7</v>
      </c>
      <c r="C875" s="6" t="s">
        <v>734</v>
      </c>
      <c r="D875" s="414">
        <v>1376180.96</v>
      </c>
      <c r="E875" s="414"/>
      <c r="F875" s="414">
        <f>VLOOKUP(A875,[2]Sheet2!$A$1:$B$65536,2,FALSE)</f>
        <v>918730.16</v>
      </c>
      <c r="G875" s="414">
        <f>VLOOKUP(A875,[2]Sheet1!$A$1:$B$65536,2,FALSE)</f>
        <v>841609.16</v>
      </c>
      <c r="H875" s="415">
        <f t="shared" ref="H873:H879" si="177">G875/F875</f>
        <v>0.916056962797433</v>
      </c>
      <c r="I875" s="414">
        <f t="shared" ref="I875:I879" si="178">G875-D875</f>
        <v>-534571.8</v>
      </c>
      <c r="J875" s="415">
        <f t="shared" ref="J875:J879" si="179">I875/D875</f>
        <v>-0.388445862526684</v>
      </c>
    </row>
    <row r="876" s="352" customFormat="1" ht="24" customHeight="1" spans="1:10">
      <c r="A876" s="412">
        <v>2130236</v>
      </c>
      <c r="B876" s="413">
        <f t="shared" si="169"/>
        <v>7</v>
      </c>
      <c r="C876" s="6" t="s">
        <v>735</v>
      </c>
      <c r="D876" s="414"/>
      <c r="E876" s="414"/>
      <c r="F876" s="414"/>
      <c r="G876" s="414"/>
      <c r="H876" s="415"/>
      <c r="I876" s="414"/>
      <c r="J876" s="415"/>
    </row>
    <row r="877" s="352" customFormat="1" ht="24" customHeight="1" spans="1:10">
      <c r="A877" s="412">
        <v>2130237</v>
      </c>
      <c r="B877" s="413">
        <f t="shared" si="169"/>
        <v>7</v>
      </c>
      <c r="C877" s="6" t="s">
        <v>736</v>
      </c>
      <c r="D877" s="414"/>
      <c r="E877" s="414"/>
      <c r="F877" s="414"/>
      <c r="G877" s="414"/>
      <c r="H877" s="415"/>
      <c r="I877" s="414"/>
      <c r="J877" s="415"/>
    </row>
    <row r="878" s="352" customFormat="1" ht="24" customHeight="1" spans="1:10">
      <c r="A878" s="412">
        <v>2130299</v>
      </c>
      <c r="B878" s="413">
        <f t="shared" si="169"/>
        <v>7</v>
      </c>
      <c r="C878" s="6" t="s">
        <v>737</v>
      </c>
      <c r="D878" s="414">
        <v>742263.6</v>
      </c>
      <c r="E878" s="414">
        <v>3535100</v>
      </c>
      <c r="F878" s="414">
        <f>VLOOKUP(A878,[2]Sheet2!$A$1:$B$65536,2,FALSE)</f>
        <v>6438500</v>
      </c>
      <c r="G878" s="414">
        <f>VLOOKUP(A878,[2]Sheet1!$A$1:$B$65536,2,FALSE)</f>
        <v>787859.68</v>
      </c>
      <c r="H878" s="415">
        <f t="shared" si="177"/>
        <v>0.122366961248738</v>
      </c>
      <c r="I878" s="414">
        <f t="shared" si="178"/>
        <v>45596.0800000001</v>
      </c>
      <c r="J878" s="415">
        <f t="shared" si="179"/>
        <v>0.0614284197689339</v>
      </c>
    </row>
    <row r="879" s="352" customFormat="1" ht="24" customHeight="1" spans="1:10">
      <c r="A879" s="407">
        <v>21303</v>
      </c>
      <c r="B879" s="408">
        <f t="shared" si="169"/>
        <v>5</v>
      </c>
      <c r="C879" s="409" t="s">
        <v>738</v>
      </c>
      <c r="D879" s="410">
        <v>2498257.51</v>
      </c>
      <c r="E879" s="410">
        <v>7895400</v>
      </c>
      <c r="F879" s="410">
        <f>VLOOKUP(A879,[2]Sheet2!$A$1:$B$65536,2,FALSE)</f>
        <v>30057453.36</v>
      </c>
      <c r="G879" s="410">
        <f>VLOOKUP(A879,[2]Sheet1!$A$1:$B$65536,2,FALSE)</f>
        <v>7012610.86</v>
      </c>
      <c r="H879" s="411">
        <f t="shared" si="177"/>
        <v>0.233306886515285</v>
      </c>
      <c r="I879" s="410">
        <f t="shared" si="178"/>
        <v>4514353.35</v>
      </c>
      <c r="J879" s="411">
        <f t="shared" si="179"/>
        <v>1.8070008123382</v>
      </c>
    </row>
    <row r="880" s="352" customFormat="1" ht="24" customHeight="1" spans="1:10">
      <c r="A880" s="412">
        <v>2130301</v>
      </c>
      <c r="B880" s="413">
        <f t="shared" si="169"/>
        <v>7</v>
      </c>
      <c r="C880" s="6" t="s">
        <v>58</v>
      </c>
      <c r="D880" s="414"/>
      <c r="E880" s="414"/>
      <c r="F880" s="414"/>
      <c r="G880" s="414"/>
      <c r="H880" s="415"/>
      <c r="I880" s="414"/>
      <c r="J880" s="415"/>
    </row>
    <row r="881" s="352" customFormat="1" ht="24" customHeight="1" spans="1:10">
      <c r="A881" s="412">
        <v>2130302</v>
      </c>
      <c r="B881" s="413">
        <f t="shared" si="169"/>
        <v>7</v>
      </c>
      <c r="C881" s="6" t="s">
        <v>59</v>
      </c>
      <c r="D881" s="414"/>
      <c r="E881" s="414"/>
      <c r="F881" s="414"/>
      <c r="G881" s="414"/>
      <c r="H881" s="415"/>
      <c r="I881" s="414"/>
      <c r="J881" s="415"/>
    </row>
    <row r="882" s="352" customFormat="1" ht="24" customHeight="1" spans="1:10">
      <c r="A882" s="412">
        <v>2130303</v>
      </c>
      <c r="B882" s="413">
        <f t="shared" si="169"/>
        <v>7</v>
      </c>
      <c r="C882" s="6" t="s">
        <v>60</v>
      </c>
      <c r="D882" s="414"/>
      <c r="E882" s="414"/>
      <c r="F882" s="414"/>
      <c r="G882" s="414"/>
      <c r="H882" s="415"/>
      <c r="I882" s="414"/>
      <c r="J882" s="415"/>
    </row>
    <row r="883" s="352" customFormat="1" ht="24" customHeight="1" spans="1:10">
      <c r="A883" s="412">
        <v>2130304</v>
      </c>
      <c r="B883" s="413">
        <f t="shared" si="169"/>
        <v>7</v>
      </c>
      <c r="C883" s="6" t="s">
        <v>739</v>
      </c>
      <c r="D883" s="414">
        <v>91014.68</v>
      </c>
      <c r="E883" s="414"/>
      <c r="F883" s="414">
        <f>VLOOKUP(A883,[2]Sheet2!$A$1:$B$65536,2,FALSE)</f>
        <v>33650</v>
      </c>
      <c r="G883" s="414">
        <f>VLOOKUP(A883,[2]Sheet1!$A$1:$B$65536,2,FALSE)</f>
        <v>33650</v>
      </c>
      <c r="H883" s="415">
        <f t="shared" ref="H883:H885" si="180">G883/F883</f>
        <v>1</v>
      </c>
      <c r="I883" s="414">
        <f>G883-D883</f>
        <v>-57364.68</v>
      </c>
      <c r="J883" s="415">
        <f t="shared" ref="J883:J885" si="181">I883/D883</f>
        <v>-0.630279423055709</v>
      </c>
    </row>
    <row r="884" s="352" customFormat="1" ht="24" customHeight="1" spans="1:10">
      <c r="A884" s="412">
        <v>2130305</v>
      </c>
      <c r="B884" s="413">
        <f t="shared" si="169"/>
        <v>7</v>
      </c>
      <c r="C884" s="6" t="s">
        <v>740</v>
      </c>
      <c r="D884" s="414">
        <v>1342020.22</v>
      </c>
      <c r="E884" s="414">
        <v>3350000</v>
      </c>
      <c r="F884" s="414">
        <f>VLOOKUP(A884,[2]Sheet2!$A$1:$B$65536,2,FALSE)</f>
        <v>5580686.61</v>
      </c>
      <c r="G884" s="414">
        <f>VLOOKUP(A884,[2]Sheet1!$A$1:$B$65536,2,FALSE)</f>
        <v>2892922.88</v>
      </c>
      <c r="H884" s="415">
        <f t="shared" si="180"/>
        <v>0.51838117460604</v>
      </c>
      <c r="I884" s="414">
        <f>G884-D884</f>
        <v>1550902.66</v>
      </c>
      <c r="J884" s="415">
        <f t="shared" si="181"/>
        <v>1.15564775916715</v>
      </c>
    </row>
    <row r="885" s="352" customFormat="1" ht="24" customHeight="1" spans="1:10">
      <c r="A885" s="412">
        <v>2130306</v>
      </c>
      <c r="B885" s="413">
        <f t="shared" si="169"/>
        <v>7</v>
      </c>
      <c r="C885" s="6" t="s">
        <v>741</v>
      </c>
      <c r="D885" s="414">
        <v>501358.61</v>
      </c>
      <c r="E885" s="414">
        <v>3109000</v>
      </c>
      <c r="F885" s="414">
        <f>VLOOKUP(A885,[2]Sheet2!$A$1:$B$65536,2,FALSE)</f>
        <v>1228724.95</v>
      </c>
      <c r="G885" s="414">
        <f>VLOOKUP(A885,[2]Sheet1!$A$1:$B$65536,2,FALSE)</f>
        <v>818724.95</v>
      </c>
      <c r="H885" s="415">
        <f t="shared" si="180"/>
        <v>0.666320766091712</v>
      </c>
      <c r="I885" s="414">
        <f>G885-D885</f>
        <v>317366.34</v>
      </c>
      <c r="J885" s="415">
        <f t="shared" si="181"/>
        <v>0.633012645379721</v>
      </c>
    </row>
    <row r="886" s="352" customFormat="1" ht="24" customHeight="1" spans="1:10">
      <c r="A886" s="412">
        <v>2130307</v>
      </c>
      <c r="B886" s="413">
        <f t="shared" si="169"/>
        <v>7</v>
      </c>
      <c r="C886" s="6" t="s">
        <v>742</v>
      </c>
      <c r="D886" s="414"/>
      <c r="E886" s="414"/>
      <c r="F886" s="414"/>
      <c r="G886" s="414"/>
      <c r="H886" s="415"/>
      <c r="I886" s="414"/>
      <c r="J886" s="415"/>
    </row>
    <row r="887" s="352" customFormat="1" ht="24" customHeight="1" spans="1:10">
      <c r="A887" s="412">
        <v>2130308</v>
      </c>
      <c r="B887" s="413">
        <f t="shared" si="169"/>
        <v>7</v>
      </c>
      <c r="C887" s="6" t="s">
        <v>743</v>
      </c>
      <c r="D887" s="414"/>
      <c r="E887" s="414"/>
      <c r="F887" s="414"/>
      <c r="G887" s="414"/>
      <c r="H887" s="415"/>
      <c r="I887" s="414"/>
      <c r="J887" s="415"/>
    </row>
    <row r="888" s="352" customFormat="1" ht="24" customHeight="1" spans="1:10">
      <c r="A888" s="412">
        <v>2130309</v>
      </c>
      <c r="B888" s="413">
        <f t="shared" si="169"/>
        <v>7</v>
      </c>
      <c r="C888" s="6" t="s">
        <v>744</v>
      </c>
      <c r="D888" s="414"/>
      <c r="E888" s="414"/>
      <c r="F888" s="414"/>
      <c r="G888" s="414"/>
      <c r="H888" s="415"/>
      <c r="I888" s="414"/>
      <c r="J888" s="415"/>
    </row>
    <row r="889" s="352" customFormat="1" ht="24" customHeight="1" spans="1:10">
      <c r="A889" s="412">
        <v>2130310</v>
      </c>
      <c r="B889" s="413">
        <f t="shared" si="169"/>
        <v>7</v>
      </c>
      <c r="C889" s="6" t="s">
        <v>745</v>
      </c>
      <c r="D889" s="414"/>
      <c r="E889" s="414">
        <v>400000</v>
      </c>
      <c r="F889" s="414">
        <f>VLOOKUP(A889,[2]Sheet2!$A$1:$B$65536,2,FALSE)</f>
        <v>33967.4</v>
      </c>
      <c r="G889" s="414">
        <f>VLOOKUP(A889,[2]Sheet1!$A$1:$B$65536,2,FALSE)</f>
        <v>33967.4</v>
      </c>
      <c r="H889" s="415"/>
      <c r="I889" s="414"/>
      <c r="J889" s="415"/>
    </row>
    <row r="890" s="352" customFormat="1" ht="24" customHeight="1" spans="1:10">
      <c r="A890" s="412">
        <v>2130311</v>
      </c>
      <c r="B890" s="413">
        <f t="shared" si="169"/>
        <v>7</v>
      </c>
      <c r="C890" s="6" t="s">
        <v>746</v>
      </c>
      <c r="D890" s="414"/>
      <c r="E890" s="414">
        <v>100000</v>
      </c>
      <c r="F890" s="414"/>
      <c r="G890" s="414"/>
      <c r="H890" s="415"/>
      <c r="I890" s="226"/>
      <c r="J890" s="415"/>
    </row>
    <row r="891" s="352" customFormat="1" ht="24" customHeight="1" spans="1:10">
      <c r="A891" s="412">
        <v>2130312</v>
      </c>
      <c r="B891" s="413">
        <f t="shared" si="169"/>
        <v>7</v>
      </c>
      <c r="C891" s="6" t="s">
        <v>747</v>
      </c>
      <c r="D891" s="414"/>
      <c r="E891" s="414"/>
      <c r="F891" s="414"/>
      <c r="G891" s="414"/>
      <c r="H891" s="415"/>
      <c r="I891" s="414"/>
      <c r="J891" s="415"/>
    </row>
    <row r="892" s="352" customFormat="1" ht="24" customHeight="1" spans="1:10">
      <c r="A892" s="412">
        <v>2130313</v>
      </c>
      <c r="B892" s="413">
        <f t="shared" si="169"/>
        <v>7</v>
      </c>
      <c r="C892" s="6" t="s">
        <v>748</v>
      </c>
      <c r="D892" s="414"/>
      <c r="E892" s="414"/>
      <c r="F892" s="414"/>
      <c r="G892" s="414"/>
      <c r="H892" s="415"/>
      <c r="I892" s="414"/>
      <c r="J892" s="415"/>
    </row>
    <row r="893" s="352" customFormat="1" ht="24" customHeight="1" spans="1:10">
      <c r="A893" s="412">
        <v>2130314</v>
      </c>
      <c r="B893" s="413">
        <f t="shared" si="169"/>
        <v>7</v>
      </c>
      <c r="C893" s="6" t="s">
        <v>749</v>
      </c>
      <c r="D893" s="414">
        <v>491410</v>
      </c>
      <c r="E893" s="414">
        <v>86400</v>
      </c>
      <c r="F893" s="414">
        <f>VLOOKUP(A893,[2]Sheet2!$A$1:$B$65536,2,FALSE)</f>
        <v>547450</v>
      </c>
      <c r="G893" s="414">
        <f>VLOOKUP(A893,[2]Sheet1!$A$1:$B$65536,2,FALSE)</f>
        <v>518360</v>
      </c>
      <c r="H893" s="415">
        <f>G893/F893</f>
        <v>0.946862727189698</v>
      </c>
      <c r="I893" s="414">
        <f>G893-D893</f>
        <v>26950</v>
      </c>
      <c r="J893" s="415">
        <f>I893/D893</f>
        <v>0.0548421888036466</v>
      </c>
    </row>
    <row r="894" s="352" customFormat="1" ht="24" customHeight="1" spans="1:10">
      <c r="A894" s="412">
        <v>2130315</v>
      </c>
      <c r="B894" s="413">
        <f t="shared" si="169"/>
        <v>7</v>
      </c>
      <c r="C894" s="6" t="s">
        <v>750</v>
      </c>
      <c r="D894" s="414"/>
      <c r="E894" s="414">
        <v>30000</v>
      </c>
      <c r="F894" s="414">
        <f>VLOOKUP(A894,[2]Sheet2!$A$1:$B$65536,2,FALSE)</f>
        <v>676409</v>
      </c>
      <c r="G894" s="414">
        <f>VLOOKUP(A894,[2]Sheet1!$A$1:$B$65536,2,FALSE)</f>
        <v>536006.23</v>
      </c>
      <c r="H894" s="415"/>
      <c r="I894" s="414"/>
      <c r="J894" s="415"/>
    </row>
    <row r="895" s="352" customFormat="1" ht="24" customHeight="1" spans="1:10">
      <c r="A895" s="412">
        <v>2130316</v>
      </c>
      <c r="B895" s="413">
        <f t="shared" si="169"/>
        <v>7</v>
      </c>
      <c r="C895" s="6" t="s">
        <v>751</v>
      </c>
      <c r="D895" s="414"/>
      <c r="E895" s="414"/>
      <c r="F895" s="414">
        <f>VLOOKUP(A895,[2]Sheet2!$A$1:$B$65536,2,FALSE)</f>
        <v>9000</v>
      </c>
      <c r="G895" s="414">
        <f>VLOOKUP(A895,[2]Sheet1!$A$1:$B$65536,2,FALSE)</f>
        <v>9000</v>
      </c>
      <c r="H895" s="415"/>
      <c r="I895" s="414"/>
      <c r="J895" s="415"/>
    </row>
    <row r="896" s="352" customFormat="1" ht="24" customHeight="1" spans="1:10">
      <c r="A896" s="412">
        <v>2130317</v>
      </c>
      <c r="B896" s="413">
        <f t="shared" si="169"/>
        <v>7</v>
      </c>
      <c r="C896" s="6" t="s">
        <v>752</v>
      </c>
      <c r="D896" s="414"/>
      <c r="E896" s="414"/>
      <c r="F896" s="414"/>
      <c r="G896" s="414"/>
      <c r="H896" s="415"/>
      <c r="I896" s="414"/>
      <c r="J896" s="415"/>
    </row>
    <row r="897" s="352" customFormat="1" ht="24" customHeight="1" spans="1:10">
      <c r="A897" s="412">
        <v>2130318</v>
      </c>
      <c r="B897" s="413">
        <f t="shared" si="169"/>
        <v>7</v>
      </c>
      <c r="C897" s="6" t="s">
        <v>753</v>
      </c>
      <c r="D897" s="414"/>
      <c r="E897" s="414"/>
      <c r="F897" s="414"/>
      <c r="G897" s="414"/>
      <c r="H897" s="415"/>
      <c r="I897" s="414"/>
      <c r="J897" s="415"/>
    </row>
    <row r="898" s="352" customFormat="1" ht="24" customHeight="1" spans="1:10">
      <c r="A898" s="412">
        <v>2130319</v>
      </c>
      <c r="B898" s="413">
        <f t="shared" si="169"/>
        <v>7</v>
      </c>
      <c r="C898" s="6" t="s">
        <v>754</v>
      </c>
      <c r="D898" s="414"/>
      <c r="E898" s="414"/>
      <c r="F898" s="414"/>
      <c r="G898" s="414"/>
      <c r="H898" s="415"/>
      <c r="I898" s="414"/>
      <c r="J898" s="415"/>
    </row>
    <row r="899" s="352" customFormat="1" ht="24" customHeight="1" spans="1:10">
      <c r="A899" s="412">
        <v>2130321</v>
      </c>
      <c r="B899" s="413">
        <f t="shared" si="169"/>
        <v>7</v>
      </c>
      <c r="C899" s="6" t="s">
        <v>755</v>
      </c>
      <c r="D899" s="414"/>
      <c r="E899" s="414"/>
      <c r="F899" s="414">
        <f>VLOOKUP(A899,[2]Sheet2!$A$1:$B$65536,2,FALSE)</f>
        <v>257000</v>
      </c>
      <c r="G899" s="414">
        <f>VLOOKUP(A899,[2]Sheet1!$A$1:$B$65536,2,FALSE)</f>
        <v>21450</v>
      </c>
      <c r="H899" s="415"/>
      <c r="I899" s="414"/>
      <c r="J899" s="415"/>
    </row>
    <row r="900" s="352" customFormat="1" ht="24" customHeight="1" spans="1:10">
      <c r="A900" s="412">
        <v>2130322</v>
      </c>
      <c r="B900" s="413">
        <f t="shared" si="169"/>
        <v>7</v>
      </c>
      <c r="C900" s="6" t="s">
        <v>756</v>
      </c>
      <c r="D900" s="414"/>
      <c r="E900" s="414"/>
      <c r="F900" s="414"/>
      <c r="G900" s="414"/>
      <c r="H900" s="415"/>
      <c r="I900" s="414"/>
      <c r="J900" s="415"/>
    </row>
    <row r="901" s="352" customFormat="1" ht="24" customHeight="1" spans="1:10">
      <c r="A901" s="412">
        <v>2130333</v>
      </c>
      <c r="B901" s="413">
        <f t="shared" si="169"/>
        <v>7</v>
      </c>
      <c r="C901" s="6" t="s">
        <v>731</v>
      </c>
      <c r="D901" s="414"/>
      <c r="E901" s="414"/>
      <c r="F901" s="414"/>
      <c r="G901" s="414"/>
      <c r="H901" s="415"/>
      <c r="I901" s="414"/>
      <c r="J901" s="415"/>
    </row>
    <row r="902" s="352" customFormat="1" ht="24" customHeight="1" spans="1:10">
      <c r="A902" s="412">
        <v>2130334</v>
      </c>
      <c r="B902" s="413">
        <f t="shared" si="169"/>
        <v>7</v>
      </c>
      <c r="C902" s="6" t="s">
        <v>757</v>
      </c>
      <c r="D902" s="414"/>
      <c r="E902" s="414">
        <v>340000</v>
      </c>
      <c r="F902" s="414"/>
      <c r="G902" s="414"/>
      <c r="H902" s="415"/>
      <c r="I902" s="414"/>
      <c r="J902" s="415"/>
    </row>
    <row r="903" s="352" customFormat="1" ht="24" customHeight="1" spans="1:10">
      <c r="A903" s="412">
        <v>2130335</v>
      </c>
      <c r="B903" s="413">
        <f t="shared" si="169"/>
        <v>7</v>
      </c>
      <c r="C903" s="6" t="s">
        <v>758</v>
      </c>
      <c r="D903" s="414"/>
      <c r="E903" s="414"/>
      <c r="F903" s="414"/>
      <c r="G903" s="414"/>
      <c r="H903" s="415"/>
      <c r="I903" s="414"/>
      <c r="J903" s="415"/>
    </row>
    <row r="904" s="352" customFormat="1" ht="24" customHeight="1" spans="1:10">
      <c r="A904" s="412">
        <v>2130336</v>
      </c>
      <c r="B904" s="413">
        <f t="shared" si="169"/>
        <v>7</v>
      </c>
      <c r="C904" s="6" t="s">
        <v>759</v>
      </c>
      <c r="D904" s="414"/>
      <c r="E904" s="414"/>
      <c r="F904" s="414"/>
      <c r="G904" s="414"/>
      <c r="H904" s="415"/>
      <c r="I904" s="414"/>
      <c r="J904" s="415"/>
    </row>
    <row r="905" s="352" customFormat="1" ht="24" customHeight="1" spans="1:10">
      <c r="A905" s="412">
        <v>2130337</v>
      </c>
      <c r="B905" s="413">
        <f t="shared" si="169"/>
        <v>7</v>
      </c>
      <c r="C905" s="6" t="s">
        <v>760</v>
      </c>
      <c r="D905" s="414"/>
      <c r="E905" s="414"/>
      <c r="F905" s="414"/>
      <c r="G905" s="414"/>
      <c r="H905" s="415"/>
      <c r="I905" s="414"/>
      <c r="J905" s="415"/>
    </row>
    <row r="906" s="352" customFormat="1" ht="24" customHeight="1" spans="1:10">
      <c r="A906" s="412">
        <v>2130399</v>
      </c>
      <c r="B906" s="413">
        <f t="shared" si="169"/>
        <v>7</v>
      </c>
      <c r="C906" s="6" t="s">
        <v>761</v>
      </c>
      <c r="D906" s="414">
        <v>72454</v>
      </c>
      <c r="E906" s="414">
        <v>480000</v>
      </c>
      <c r="F906" s="414">
        <f>VLOOKUP(A906,[2]Sheet2!$A$1:$B$65536,2,FALSE)</f>
        <v>21690565.4</v>
      </c>
      <c r="G906" s="414">
        <f>VLOOKUP(A906,[2]Sheet1!$A$1:$B$65536,2,FALSE)</f>
        <v>2148529.4</v>
      </c>
      <c r="H906" s="415">
        <f t="shared" ref="H906:H912" si="182">G906/F906</f>
        <v>0.0990536373938874</v>
      </c>
      <c r="I906" s="414">
        <f>G906-D906</f>
        <v>2076075.4</v>
      </c>
      <c r="J906" s="415">
        <f>I906/D906</f>
        <v>28.6537030391697</v>
      </c>
    </row>
    <row r="907" s="352" customFormat="1" ht="24" customHeight="1" spans="1:10">
      <c r="A907" s="407">
        <v>21305</v>
      </c>
      <c r="B907" s="408">
        <f t="shared" si="169"/>
        <v>5</v>
      </c>
      <c r="C907" s="409" t="s">
        <v>762</v>
      </c>
      <c r="D907" s="410">
        <v>105400228.57</v>
      </c>
      <c r="E907" s="410">
        <v>74870000</v>
      </c>
      <c r="F907" s="410">
        <f>VLOOKUP(A907,[2]Sheet2!$A$1:$B$65536,2,FALSE)</f>
        <v>93046173.44</v>
      </c>
      <c r="G907" s="410">
        <f>VLOOKUP(A907,[2]Sheet1!$A$1:$B$65536,2,FALSE)</f>
        <v>92870000</v>
      </c>
      <c r="H907" s="411">
        <f t="shared" si="182"/>
        <v>0.998106601986017</v>
      </c>
      <c r="I907" s="410">
        <f>G907-D907</f>
        <v>-12530228.57</v>
      </c>
      <c r="J907" s="411">
        <f>I907/D907</f>
        <v>-0.118882366195992</v>
      </c>
    </row>
    <row r="908" s="352" customFormat="1" ht="24" customHeight="1" spans="1:10">
      <c r="A908" s="412">
        <v>2130501</v>
      </c>
      <c r="B908" s="413">
        <f t="shared" si="169"/>
        <v>7</v>
      </c>
      <c r="C908" s="6" t="s">
        <v>58</v>
      </c>
      <c r="D908" s="414"/>
      <c r="E908" s="414"/>
      <c r="F908" s="414"/>
      <c r="G908" s="414"/>
      <c r="H908" s="415"/>
      <c r="I908" s="414"/>
      <c r="J908" s="415"/>
    </row>
    <row r="909" s="352" customFormat="1" ht="24" customHeight="1" spans="1:10">
      <c r="A909" s="412">
        <v>2130502</v>
      </c>
      <c r="B909" s="413">
        <f t="shared" si="169"/>
        <v>7</v>
      </c>
      <c r="C909" s="6" t="s">
        <v>59</v>
      </c>
      <c r="D909" s="414"/>
      <c r="E909" s="414"/>
      <c r="F909" s="414"/>
      <c r="G909" s="414"/>
      <c r="H909" s="415"/>
      <c r="I909" s="414"/>
      <c r="J909" s="415"/>
    </row>
    <row r="910" s="352" customFormat="1" ht="24" customHeight="1" spans="1:10">
      <c r="A910" s="412">
        <v>2130503</v>
      </c>
      <c r="B910" s="413">
        <f t="shared" si="169"/>
        <v>7</v>
      </c>
      <c r="C910" s="6" t="s">
        <v>60</v>
      </c>
      <c r="D910" s="414"/>
      <c r="E910" s="414"/>
      <c r="F910" s="414"/>
      <c r="G910" s="414"/>
      <c r="H910" s="415"/>
      <c r="I910" s="414"/>
      <c r="J910" s="415"/>
    </row>
    <row r="911" s="352" customFormat="1" ht="24" customHeight="1" spans="1:10">
      <c r="A911" s="412">
        <v>2130504</v>
      </c>
      <c r="B911" s="413">
        <f t="shared" ref="B911:B974" si="183">LEN(A911)</f>
        <v>7</v>
      </c>
      <c r="C911" s="6" t="s">
        <v>763</v>
      </c>
      <c r="D911" s="414">
        <v>34363664.18</v>
      </c>
      <c r="E911" s="414">
        <v>74870000</v>
      </c>
      <c r="F911" s="414">
        <f>VLOOKUP(A911,[2]Sheet2!$A$1:$B$65536,2,FALSE)</f>
        <v>28896088.48</v>
      </c>
      <c r="G911" s="414">
        <f>VLOOKUP(A911,[2]Sheet1!$A$1:$B$65536,2,FALSE)</f>
        <v>28134396.67</v>
      </c>
      <c r="H911" s="415">
        <f t="shared" si="182"/>
        <v>0.973640314310112</v>
      </c>
      <c r="I911" s="414">
        <f>G911-D911</f>
        <v>-6229267.51</v>
      </c>
      <c r="J911" s="415">
        <f t="shared" ref="J911:J914" si="184">I911/D911</f>
        <v>-0.181274833713033</v>
      </c>
    </row>
    <row r="912" s="352" customFormat="1" ht="24" customHeight="1" spans="1:10">
      <c r="A912" s="412">
        <v>2130505</v>
      </c>
      <c r="B912" s="413">
        <f t="shared" si="183"/>
        <v>7</v>
      </c>
      <c r="C912" s="6" t="s">
        <v>764</v>
      </c>
      <c r="D912" s="414">
        <v>52495001.5</v>
      </c>
      <c r="E912" s="414"/>
      <c r="F912" s="414">
        <f>VLOOKUP(A912,[2]Sheet2!$A$1:$B$65536,2,FALSE)</f>
        <v>53146359.58</v>
      </c>
      <c r="G912" s="414">
        <f>VLOOKUP(A912,[2]Sheet1!$A$1:$B$65536,2,FALSE)</f>
        <v>53495452.2</v>
      </c>
      <c r="H912" s="415">
        <f t="shared" si="182"/>
        <v>1.00656851424554</v>
      </c>
      <c r="I912" s="414">
        <f>G912-D912</f>
        <v>1000450.7</v>
      </c>
      <c r="J912" s="415">
        <f t="shared" si="184"/>
        <v>0.0190580183143723</v>
      </c>
    </row>
    <row r="913" s="352" customFormat="1" ht="24" customHeight="1" spans="1:10">
      <c r="A913" s="412">
        <v>2130506</v>
      </c>
      <c r="B913" s="413">
        <f t="shared" si="183"/>
        <v>7</v>
      </c>
      <c r="C913" s="6" t="s">
        <v>765</v>
      </c>
      <c r="D913" s="414"/>
      <c r="E913" s="414"/>
      <c r="F913" s="414"/>
      <c r="G913" s="414"/>
      <c r="H913" s="415"/>
      <c r="I913" s="414"/>
      <c r="J913" s="415"/>
    </row>
    <row r="914" s="352" customFormat="1" ht="24" customHeight="1" spans="1:10">
      <c r="A914" s="412">
        <v>2130507</v>
      </c>
      <c r="B914" s="413">
        <f t="shared" si="183"/>
        <v>7</v>
      </c>
      <c r="C914" s="6" t="s">
        <v>766</v>
      </c>
      <c r="D914" s="414">
        <v>472238.99</v>
      </c>
      <c r="E914" s="414"/>
      <c r="F914" s="414">
        <f>VLOOKUP(A914,[2]Sheet2!$A$1:$B$65536,2,FALSE)</f>
        <v>400000</v>
      </c>
      <c r="G914" s="414">
        <f>VLOOKUP(A914,[2]Sheet1!$A$1:$B$65536,2,FALSE)</f>
        <v>331948.07</v>
      </c>
      <c r="H914" s="415">
        <f t="shared" ref="H914:H919" si="185">G914/F914</f>
        <v>0.829870175</v>
      </c>
      <c r="I914" s="414">
        <f t="shared" ref="I914:I919" si="186">G914-D914</f>
        <v>-140290.92</v>
      </c>
      <c r="J914" s="415">
        <f t="shared" si="184"/>
        <v>-0.297076105469394</v>
      </c>
    </row>
    <row r="915" s="352" customFormat="1" ht="24" customHeight="1" spans="1:10">
      <c r="A915" s="412">
        <v>2130508</v>
      </c>
      <c r="B915" s="413">
        <f t="shared" si="183"/>
        <v>7</v>
      </c>
      <c r="C915" s="6" t="s">
        <v>767</v>
      </c>
      <c r="D915" s="414"/>
      <c r="E915" s="414"/>
      <c r="F915" s="414"/>
      <c r="G915" s="414"/>
      <c r="H915" s="415"/>
      <c r="I915" s="414"/>
      <c r="J915" s="415"/>
    </row>
    <row r="916" s="352" customFormat="1" ht="24" customHeight="1" spans="1:10">
      <c r="A916" s="412">
        <v>2130550</v>
      </c>
      <c r="B916" s="413">
        <f t="shared" si="183"/>
        <v>7</v>
      </c>
      <c r="C916" s="6" t="s">
        <v>768</v>
      </c>
      <c r="D916" s="414">
        <v>2670228.57</v>
      </c>
      <c r="E916" s="414"/>
      <c r="F916" s="414"/>
      <c r="G916" s="414"/>
      <c r="H916" s="415"/>
      <c r="I916" s="414">
        <f t="shared" si="186"/>
        <v>-2670228.57</v>
      </c>
      <c r="J916" s="415">
        <f t="shared" ref="J916:J919" si="187">I916/D916</f>
        <v>-1</v>
      </c>
    </row>
    <row r="917" s="352" customFormat="1" ht="24" customHeight="1" spans="1:10">
      <c r="A917" s="412">
        <v>2130599</v>
      </c>
      <c r="B917" s="413">
        <f t="shared" si="183"/>
        <v>7</v>
      </c>
      <c r="C917" s="6" t="s">
        <v>769</v>
      </c>
      <c r="D917" s="414">
        <v>15399095.33</v>
      </c>
      <c r="E917" s="414"/>
      <c r="F917" s="414">
        <f>VLOOKUP(A917,[2]Sheet2!$A$1:$B$65536,2,FALSE)</f>
        <v>10603725.38</v>
      </c>
      <c r="G917" s="414">
        <f>VLOOKUP(A917,[2]Sheet1!$A$1:$B$65536,2,FALSE)</f>
        <v>10908203.06</v>
      </c>
      <c r="H917" s="415">
        <f t="shared" si="185"/>
        <v>1.02871421779503</v>
      </c>
      <c r="I917" s="414">
        <f t="shared" si="186"/>
        <v>-4490892.27</v>
      </c>
      <c r="J917" s="415">
        <f t="shared" si="187"/>
        <v>-0.291633513122748</v>
      </c>
    </row>
    <row r="918" s="352" customFormat="1" ht="24" customHeight="1" spans="1:10">
      <c r="A918" s="407">
        <v>21307</v>
      </c>
      <c r="B918" s="408">
        <f t="shared" si="183"/>
        <v>5</v>
      </c>
      <c r="C918" s="409" t="s">
        <v>770</v>
      </c>
      <c r="D918" s="410">
        <v>2611415</v>
      </c>
      <c r="E918" s="410">
        <v>10798233</v>
      </c>
      <c r="F918" s="410">
        <f>VLOOKUP(A918,[2]Sheet2!$A$1:$B$65536,2,FALSE)</f>
        <v>11169068.2</v>
      </c>
      <c r="G918" s="410">
        <f>VLOOKUP(A918,[2]Sheet1!$A$1:$B$65536,2,FALSE)</f>
        <v>9272714.65</v>
      </c>
      <c r="H918" s="411">
        <f t="shared" si="185"/>
        <v>0.830213808704293</v>
      </c>
      <c r="I918" s="410">
        <f t="shared" si="186"/>
        <v>6661299.65</v>
      </c>
      <c r="J918" s="411">
        <f t="shared" si="187"/>
        <v>2.55083916191031</v>
      </c>
    </row>
    <row r="919" s="352" customFormat="1" ht="24" customHeight="1" spans="1:10">
      <c r="A919" s="412">
        <v>2130701</v>
      </c>
      <c r="B919" s="413">
        <f t="shared" si="183"/>
        <v>7</v>
      </c>
      <c r="C919" s="6" t="s">
        <v>771</v>
      </c>
      <c r="D919" s="414">
        <v>1591415</v>
      </c>
      <c r="E919" s="414">
        <v>1488585</v>
      </c>
      <c r="F919" s="414">
        <f>VLOOKUP(A919,[2]Sheet2!$A$1:$B$65536,2,FALSE)</f>
        <v>1341023.84</v>
      </c>
      <c r="G919" s="414">
        <f>VLOOKUP(A919,[2]Sheet1!$A$1:$B$65536,2,FALSE)</f>
        <v>442438.84</v>
      </c>
      <c r="H919" s="415">
        <f t="shared" si="185"/>
        <v>0.329926155526064</v>
      </c>
      <c r="I919" s="414">
        <f t="shared" si="186"/>
        <v>-1148976.16</v>
      </c>
      <c r="J919" s="415">
        <f t="shared" si="187"/>
        <v>-0.721983995375185</v>
      </c>
    </row>
    <row r="920" s="352" customFormat="1" ht="24" customHeight="1" spans="1:10">
      <c r="A920" s="412">
        <v>2130704</v>
      </c>
      <c r="B920" s="413">
        <f t="shared" si="183"/>
        <v>7</v>
      </c>
      <c r="C920" s="6" t="s">
        <v>772</v>
      </c>
      <c r="D920" s="414"/>
      <c r="E920" s="414"/>
      <c r="F920" s="414"/>
      <c r="G920" s="414"/>
      <c r="H920" s="415"/>
      <c r="I920" s="414"/>
      <c r="J920" s="415"/>
    </row>
    <row r="921" s="352" customFormat="1" ht="24" customHeight="1" spans="1:10">
      <c r="A921" s="412">
        <v>2130705</v>
      </c>
      <c r="B921" s="413">
        <f t="shared" si="183"/>
        <v>7</v>
      </c>
      <c r="C921" s="6" t="s">
        <v>773</v>
      </c>
      <c r="D921" s="414"/>
      <c r="E921" s="414">
        <v>9309648</v>
      </c>
      <c r="F921" s="414">
        <f>VLOOKUP(A921,[2]Sheet2!$A$1:$B$65536,2,FALSE)</f>
        <v>9425443.73</v>
      </c>
      <c r="G921" s="414">
        <f>VLOOKUP(A921,[2]Sheet1!$A$1:$B$65536,2,FALSE)</f>
        <v>8427675.18</v>
      </c>
      <c r="H921" s="415"/>
      <c r="I921" s="414"/>
      <c r="J921" s="415"/>
    </row>
    <row r="922" s="352" customFormat="1" ht="24" customHeight="1" spans="1:10">
      <c r="A922" s="412">
        <v>2130706</v>
      </c>
      <c r="B922" s="413">
        <f t="shared" si="183"/>
        <v>7</v>
      </c>
      <c r="C922" s="6" t="s">
        <v>774</v>
      </c>
      <c r="D922" s="414"/>
      <c r="E922" s="414"/>
      <c r="F922" s="414">
        <f>VLOOKUP(A922,[2]Sheet2!$A$1:$B$65536,2,FALSE)</f>
        <v>200000</v>
      </c>
      <c r="G922" s="414">
        <f>VLOOKUP(A922,[2]Sheet1!$A$1:$B$65536,2,FALSE)</f>
        <v>200000</v>
      </c>
      <c r="H922" s="415"/>
      <c r="I922" s="414">
        <f t="shared" ref="I922:I925" si="188">G922-D922</f>
        <v>200000</v>
      </c>
      <c r="J922" s="415"/>
    </row>
    <row r="923" s="352" customFormat="1" ht="24" customHeight="1" spans="1:10">
      <c r="A923" s="412">
        <v>2130707</v>
      </c>
      <c r="B923" s="413">
        <f t="shared" si="183"/>
        <v>7</v>
      </c>
      <c r="C923" s="6" t="s">
        <v>775</v>
      </c>
      <c r="D923" s="414">
        <v>1000000</v>
      </c>
      <c r="E923" s="414"/>
      <c r="F923" s="414">
        <f>VLOOKUP(A923,[2]Sheet2!$A$1:$B$65536,2,FALSE)</f>
        <v>202600.63</v>
      </c>
      <c r="G923" s="414">
        <f>VLOOKUP(A923,[2]Sheet1!$A$1:$B$65536,2,FALSE)</f>
        <v>202600.63</v>
      </c>
      <c r="H923" s="415">
        <f t="shared" ref="H922:H925" si="189">G923/F923</f>
        <v>1</v>
      </c>
      <c r="I923" s="414">
        <f t="shared" si="188"/>
        <v>-797399.37</v>
      </c>
      <c r="J923" s="415"/>
    </row>
    <row r="924" s="352" customFormat="1" ht="24" customHeight="1" spans="1:10">
      <c r="A924" s="412">
        <v>2130799</v>
      </c>
      <c r="B924" s="413">
        <f t="shared" si="183"/>
        <v>7</v>
      </c>
      <c r="C924" s="6" t="s">
        <v>776</v>
      </c>
      <c r="D924" s="414">
        <v>20000</v>
      </c>
      <c r="E924" s="414"/>
      <c r="F924" s="414"/>
      <c r="G924" s="414"/>
      <c r="H924" s="415"/>
      <c r="I924" s="414">
        <f t="shared" si="188"/>
        <v>-20000</v>
      </c>
      <c r="J924" s="415">
        <f t="shared" ref="J922:J927" si="190">I924/D924</f>
        <v>-1</v>
      </c>
    </row>
    <row r="925" s="352" customFormat="1" ht="24" customHeight="1" spans="1:10">
      <c r="A925" s="407">
        <v>21308</v>
      </c>
      <c r="B925" s="408">
        <f t="shared" si="183"/>
        <v>5</v>
      </c>
      <c r="C925" s="409" t="s">
        <v>777</v>
      </c>
      <c r="D925" s="410">
        <v>2681930.82</v>
      </c>
      <c r="E925" s="410">
        <v>1843842.04</v>
      </c>
      <c r="F925" s="410">
        <f>VLOOKUP(A925,[2]Sheet2!$A$1:$B$65536,2,FALSE)</f>
        <v>7073449.77</v>
      </c>
      <c r="G925" s="410">
        <f>VLOOKUP(A925,[2]Sheet1!$A$1:$B$65536,2,FALSE)</f>
        <v>3205982.99</v>
      </c>
      <c r="H925" s="411">
        <f t="shared" si="189"/>
        <v>0.453241783605682</v>
      </c>
      <c r="I925" s="410">
        <f t="shared" si="188"/>
        <v>524052.17</v>
      </c>
      <c r="J925" s="411">
        <f t="shared" si="190"/>
        <v>0.195401076751115</v>
      </c>
    </row>
    <row r="926" s="352" customFormat="1" ht="24" customHeight="1" spans="1:10">
      <c r="A926" s="412">
        <v>2130801</v>
      </c>
      <c r="B926" s="413">
        <f t="shared" si="183"/>
        <v>7</v>
      </c>
      <c r="C926" s="6" t="s">
        <v>778</v>
      </c>
      <c r="D926" s="414"/>
      <c r="E926" s="414"/>
      <c r="F926" s="414"/>
      <c r="G926" s="414"/>
      <c r="H926" s="415"/>
      <c r="I926" s="414"/>
      <c r="J926" s="415"/>
    </row>
    <row r="927" s="352" customFormat="1" ht="24" customHeight="1" spans="1:10">
      <c r="A927" s="412">
        <v>2130803</v>
      </c>
      <c r="B927" s="413">
        <f t="shared" si="183"/>
        <v>7</v>
      </c>
      <c r="C927" s="6" t="s">
        <v>779</v>
      </c>
      <c r="D927" s="414">
        <v>2681930.82</v>
      </c>
      <c r="E927" s="414">
        <v>1843842.04</v>
      </c>
      <c r="F927" s="414">
        <f>VLOOKUP(A927,[2]Sheet2!$A$1:$B$65536,2,FALSE)</f>
        <v>7073449.77</v>
      </c>
      <c r="G927" s="414">
        <f>VLOOKUP(A927,[2]Sheet1!$A$1:$B$65536,2,FALSE)</f>
        <v>3205982.99</v>
      </c>
      <c r="H927" s="415">
        <f>G927/F927</f>
        <v>0.453241783605682</v>
      </c>
      <c r="I927" s="414">
        <f>G927-D927</f>
        <v>524052.17</v>
      </c>
      <c r="J927" s="415">
        <f t="shared" si="190"/>
        <v>0.195401076751115</v>
      </c>
    </row>
    <row r="928" s="352" customFormat="1" ht="24" customHeight="1" spans="1:10">
      <c r="A928" s="412">
        <v>2130804</v>
      </c>
      <c r="B928" s="413">
        <f t="shared" si="183"/>
        <v>7</v>
      </c>
      <c r="C928" s="6" t="s">
        <v>466</v>
      </c>
      <c r="D928" s="414"/>
      <c r="E928" s="414"/>
      <c r="F928" s="414"/>
      <c r="G928" s="414"/>
      <c r="H928" s="415"/>
      <c r="I928" s="414"/>
      <c r="J928" s="415"/>
    </row>
    <row r="929" s="352" customFormat="1" ht="24" customHeight="1" spans="1:12">
      <c r="A929" s="412">
        <v>2130805</v>
      </c>
      <c r="B929" s="413">
        <f t="shared" si="183"/>
        <v>7</v>
      </c>
      <c r="C929" s="6" t="s">
        <v>780</v>
      </c>
      <c r="D929" s="414"/>
      <c r="E929" s="414"/>
      <c r="F929" s="414"/>
      <c r="G929" s="414"/>
      <c r="H929" s="415"/>
      <c r="I929" s="414"/>
      <c r="J929" s="415"/>
    </row>
    <row r="930" s="352" customFormat="1" ht="24" customHeight="1" spans="1:12">
      <c r="A930" s="412">
        <v>2130899</v>
      </c>
      <c r="B930" s="413">
        <f t="shared" si="183"/>
        <v>7</v>
      </c>
      <c r="C930" s="6" t="s">
        <v>781</v>
      </c>
      <c r="D930" s="414"/>
      <c r="E930" s="414"/>
      <c r="F930" s="414"/>
      <c r="G930" s="414"/>
      <c r="H930" s="415"/>
      <c r="I930" s="414"/>
      <c r="J930" s="415"/>
    </row>
    <row r="931" s="352" customFormat="1" ht="24" customHeight="1" spans="1:12">
      <c r="A931" s="407">
        <v>21309</v>
      </c>
      <c r="B931" s="408">
        <f t="shared" si="183"/>
        <v>5</v>
      </c>
      <c r="C931" s="409" t="s">
        <v>782</v>
      </c>
      <c r="D931" s="410"/>
      <c r="E931" s="410"/>
      <c r="F931" s="410"/>
      <c r="G931" s="410"/>
      <c r="H931" s="411"/>
      <c r="I931" s="410"/>
      <c r="J931" s="411"/>
    </row>
    <row r="932" s="352" customFormat="1" ht="24" customHeight="1" spans="1:12">
      <c r="A932" s="412">
        <v>2130901</v>
      </c>
      <c r="B932" s="413">
        <f t="shared" si="183"/>
        <v>7</v>
      </c>
      <c r="C932" s="6" t="s">
        <v>783</v>
      </c>
      <c r="D932" s="414"/>
      <c r="E932" s="414"/>
      <c r="F932" s="414"/>
      <c r="G932" s="414"/>
      <c r="H932" s="415"/>
      <c r="I932" s="414"/>
      <c r="J932" s="415"/>
    </row>
    <row r="933" s="352" customFormat="1" ht="24" customHeight="1" spans="1:12">
      <c r="A933" s="412">
        <v>2130999</v>
      </c>
      <c r="B933" s="413">
        <f t="shared" si="183"/>
        <v>7</v>
      </c>
      <c r="C933" s="6" t="s">
        <v>784</v>
      </c>
      <c r="D933" s="414"/>
      <c r="E933" s="414"/>
      <c r="F933" s="414"/>
      <c r="G933" s="414"/>
      <c r="H933" s="415"/>
      <c r="I933" s="414"/>
      <c r="J933" s="415"/>
    </row>
    <row r="934" s="352" customFormat="1" ht="24" customHeight="1" spans="1:12">
      <c r="A934" s="407">
        <v>21399</v>
      </c>
      <c r="B934" s="408">
        <f t="shared" si="183"/>
        <v>5</v>
      </c>
      <c r="C934" s="409" t="s">
        <v>785</v>
      </c>
      <c r="D934" s="410">
        <v>3794255.62</v>
      </c>
      <c r="E934" s="410">
        <v>107434.38</v>
      </c>
      <c r="F934" s="410">
        <f>VLOOKUP(A934,[2]Sheet2!$A$1:$B$65536,2,FALSE)</f>
        <v>1051605.35</v>
      </c>
      <c r="G934" s="410">
        <f>VLOOKUP(A934,[2]Sheet1!$A$1:$B$65536,2,FALSE)</f>
        <v>1051592.92</v>
      </c>
      <c r="H934" s="411">
        <f>G934/F934</f>
        <v>0.999988179976452</v>
      </c>
      <c r="I934" s="410">
        <f>G934-D934</f>
        <v>-2742662.7</v>
      </c>
      <c r="J934" s="411">
        <f>I934/D934</f>
        <v>-0.722846053266174</v>
      </c>
    </row>
    <row r="935" s="352" customFormat="1" ht="24" customHeight="1" spans="1:12">
      <c r="A935" s="412">
        <v>2139901</v>
      </c>
      <c r="B935" s="413">
        <f t="shared" si="183"/>
        <v>7</v>
      </c>
      <c r="C935" s="6" t="s">
        <v>786</v>
      </c>
      <c r="D935" s="414"/>
      <c r="E935" s="414"/>
      <c r="F935" s="426"/>
      <c r="G935" s="426"/>
      <c r="H935" s="415"/>
      <c r="I935" s="414"/>
      <c r="J935" s="415"/>
    </row>
    <row r="936" s="352" customFormat="1" ht="24" customHeight="1" spans="1:12">
      <c r="A936" s="412">
        <v>2139999</v>
      </c>
      <c r="B936" s="413">
        <f t="shared" si="183"/>
        <v>7</v>
      </c>
      <c r="C936" s="6" t="s">
        <v>787</v>
      </c>
      <c r="D936" s="414">
        <v>3794255.62</v>
      </c>
      <c r="E936" s="414">
        <v>107434.38</v>
      </c>
      <c r="F936" s="426">
        <f>VLOOKUP(A936,[2]Sheet2!$A$1:$B$65536,2,FALSE)</f>
        <v>1051605.35</v>
      </c>
      <c r="G936" s="426">
        <f>VLOOKUP(A936,[2]Sheet1!$A$1:$B$65536,2,FALSE)</f>
        <v>1051592.92</v>
      </c>
      <c r="H936" s="415">
        <f t="shared" ref="H934:H940" si="191">G936/F936</f>
        <v>0.999988179976452</v>
      </c>
      <c r="I936" s="414">
        <f t="shared" ref="I936:I940" si="192">G936-D936</f>
        <v>-2742662.7</v>
      </c>
      <c r="J936" s="415">
        <f t="shared" ref="J934:J940" si="193">I936/D936</f>
        <v>-0.722846053266174</v>
      </c>
    </row>
    <row r="937" s="352" customFormat="1" ht="24" customHeight="1" spans="1:12">
      <c r="A937" s="401">
        <v>214</v>
      </c>
      <c r="B937" s="402">
        <f t="shared" si="183"/>
        <v>3</v>
      </c>
      <c r="C937" s="423" t="s">
        <v>788</v>
      </c>
      <c r="D937" s="405">
        <v>11706017.08</v>
      </c>
      <c r="E937" s="405">
        <v>6412292.01</v>
      </c>
      <c r="F937" s="404">
        <f>VLOOKUP(A937,[2]Sheet2!$A$1:$B$65536,2,FALSE)</f>
        <v>7808240.69</v>
      </c>
      <c r="G937" s="404">
        <f>VLOOKUP(A937,[2]Sheet1!$A$1:$B$65536,2,FALSE)</f>
        <v>4770495.76</v>
      </c>
      <c r="H937" s="406">
        <f t="shared" si="191"/>
        <v>0.61095654570556</v>
      </c>
      <c r="I937" s="405">
        <f t="shared" si="192"/>
        <v>-6935521.32</v>
      </c>
      <c r="J937" s="406">
        <f t="shared" si="193"/>
        <v>-0.592474901804944</v>
      </c>
      <c r="K937" s="465">
        <f>G937/10000</f>
        <v>477.049576</v>
      </c>
      <c r="L937" s="465">
        <f>ROUND(K937,0)</f>
        <v>477</v>
      </c>
    </row>
    <row r="938" s="352" customFormat="1" ht="24" customHeight="1" spans="1:12">
      <c r="A938" s="407">
        <v>21401</v>
      </c>
      <c r="B938" s="408">
        <f t="shared" si="183"/>
        <v>5</v>
      </c>
      <c r="C938" s="409" t="s">
        <v>789</v>
      </c>
      <c r="D938" s="410">
        <v>11706017.08</v>
      </c>
      <c r="E938" s="410">
        <v>6412292.01</v>
      </c>
      <c r="F938" s="427">
        <f>VLOOKUP(A938,[2]Sheet2!$A$1:$B$65536,2,FALSE)</f>
        <v>7779615.69</v>
      </c>
      <c r="G938" s="427">
        <f>VLOOKUP(A938,[2]Sheet1!$A$1:$B$65536,2,FALSE)</f>
        <v>4750499.51</v>
      </c>
      <c r="H938" s="411">
        <f t="shared" si="191"/>
        <v>0.610634213731964</v>
      </c>
      <c r="I938" s="410">
        <f t="shared" si="192"/>
        <v>-6955517.57</v>
      </c>
      <c r="J938" s="411">
        <f t="shared" si="193"/>
        <v>-0.594183104506456</v>
      </c>
    </row>
    <row r="939" s="352" customFormat="1" ht="24" customHeight="1" spans="1:12">
      <c r="A939" s="412">
        <v>2140101</v>
      </c>
      <c r="B939" s="413">
        <f t="shared" si="183"/>
        <v>7</v>
      </c>
      <c r="C939" s="6" t="s">
        <v>58</v>
      </c>
      <c r="D939" s="414">
        <v>1174175.44</v>
      </c>
      <c r="E939" s="414">
        <v>527992.01</v>
      </c>
      <c r="F939" s="426">
        <f>VLOOKUP(A939,[2]Sheet2!$A$1:$B$65536,2,FALSE)</f>
        <v>1552625.04</v>
      </c>
      <c r="G939" s="426">
        <f>VLOOKUP(A939,[2]Sheet1!$A$1:$B$65536,2,FALSE)</f>
        <v>1602584.17</v>
      </c>
      <c r="H939" s="415">
        <f t="shared" si="191"/>
        <v>1.03217720229477</v>
      </c>
      <c r="I939" s="414">
        <f t="shared" si="192"/>
        <v>428408.73</v>
      </c>
      <c r="J939" s="415">
        <f t="shared" si="193"/>
        <v>0.364859215587068</v>
      </c>
    </row>
    <row r="940" s="352" customFormat="1" ht="24" customHeight="1" spans="1:12">
      <c r="A940" s="412">
        <v>2140102</v>
      </c>
      <c r="B940" s="413">
        <f t="shared" si="183"/>
        <v>7</v>
      </c>
      <c r="C940" s="6" t="s">
        <v>59</v>
      </c>
      <c r="D940" s="414">
        <v>17720</v>
      </c>
      <c r="E940" s="414"/>
      <c r="F940" s="426">
        <f>VLOOKUP(A940,[2]Sheet2!$A$1:$B$65536,2,FALSE)</f>
        <v>99650</v>
      </c>
      <c r="G940" s="426">
        <f>VLOOKUP(A940,[2]Sheet1!$A$1:$B$65536,2,FALSE)</f>
        <v>140585</v>
      </c>
      <c r="H940" s="415">
        <f t="shared" si="191"/>
        <v>1.41078775715003</v>
      </c>
      <c r="I940" s="414">
        <f t="shared" si="192"/>
        <v>122865</v>
      </c>
      <c r="J940" s="415"/>
    </row>
    <row r="941" s="352" customFormat="1" ht="24" customHeight="1" spans="1:12">
      <c r="A941" s="412">
        <v>2140103</v>
      </c>
      <c r="B941" s="413">
        <f t="shared" si="183"/>
        <v>7</v>
      </c>
      <c r="C941" s="6" t="s">
        <v>60</v>
      </c>
      <c r="D941" s="414"/>
      <c r="E941" s="414"/>
      <c r="F941" s="426"/>
      <c r="G941" s="426"/>
      <c r="H941" s="415"/>
      <c r="I941" s="414"/>
      <c r="J941" s="415"/>
    </row>
    <row r="942" s="352" customFormat="1" ht="24" customHeight="1" spans="1:12">
      <c r="A942" s="412">
        <v>2140104</v>
      </c>
      <c r="B942" s="413">
        <f t="shared" si="183"/>
        <v>7</v>
      </c>
      <c r="C942" s="6" t="s">
        <v>790</v>
      </c>
      <c r="D942" s="414">
        <v>10108800</v>
      </c>
      <c r="E942" s="414">
        <v>4190000</v>
      </c>
      <c r="F942" s="426">
        <f>VLOOKUP(A942,[2]Sheet2!$A$1:$B$65536,2,FALSE)</f>
        <v>4829216.35</v>
      </c>
      <c r="G942" s="426">
        <f>VLOOKUP(A942,[2]Sheet1!$A$1:$B$65536,2,FALSE)</f>
        <v>2783484.19</v>
      </c>
      <c r="H942" s="415">
        <f>G942/F942</f>
        <v>0.576384238821688</v>
      </c>
      <c r="I942" s="414">
        <f>G942-D942</f>
        <v>-7325315.81</v>
      </c>
      <c r="J942" s="415">
        <f>I942/D942</f>
        <v>-0.724647417101931</v>
      </c>
    </row>
    <row r="943" s="352" customFormat="1" ht="24" customHeight="1" spans="1:12">
      <c r="A943" s="412">
        <v>2140106</v>
      </c>
      <c r="B943" s="413">
        <f t="shared" si="183"/>
        <v>7</v>
      </c>
      <c r="C943" s="6" t="s">
        <v>791</v>
      </c>
      <c r="D943" s="414">
        <v>405321.64</v>
      </c>
      <c r="E943" s="414">
        <v>1694300</v>
      </c>
      <c r="F943" s="426">
        <f>VLOOKUP(A943,[2]Sheet2!$A$1:$B$65536,2,FALSE)</f>
        <v>1298124.3</v>
      </c>
      <c r="G943" s="426">
        <f>VLOOKUP(A943,[2]Sheet1!$A$1:$B$65536,2,FALSE)</f>
        <v>223846.15</v>
      </c>
      <c r="H943" s="415">
        <f>G943/F943</f>
        <v>0.17243814787228</v>
      </c>
      <c r="I943" s="414">
        <f>G943-D943</f>
        <v>-181475.49</v>
      </c>
      <c r="J943" s="415">
        <f>I943/D943</f>
        <v>-0.447732052993766</v>
      </c>
    </row>
    <row r="944" s="352" customFormat="1" ht="24" customHeight="1" spans="1:12">
      <c r="A944" s="412">
        <v>2140109</v>
      </c>
      <c r="B944" s="413">
        <f t="shared" si="183"/>
        <v>7</v>
      </c>
      <c r="C944" s="6" t="s">
        <v>792</v>
      </c>
      <c r="D944" s="414"/>
      <c r="E944" s="414"/>
      <c r="F944" s="426"/>
      <c r="G944" s="426"/>
      <c r="H944" s="415"/>
      <c r="I944" s="414"/>
      <c r="J944" s="415"/>
    </row>
    <row r="945" s="352" customFormat="1" ht="24" customHeight="1" spans="1:10">
      <c r="A945" s="412">
        <v>2140110</v>
      </c>
      <c r="B945" s="413">
        <f t="shared" si="183"/>
        <v>7</v>
      </c>
      <c r="C945" s="6" t="s">
        <v>793</v>
      </c>
      <c r="D945" s="414"/>
      <c r="E945" s="414"/>
      <c r="F945" s="426"/>
      <c r="G945" s="426"/>
      <c r="H945" s="415"/>
      <c r="I945" s="414"/>
      <c r="J945" s="415"/>
    </row>
    <row r="946" s="352" customFormat="1" ht="24" customHeight="1" spans="1:10">
      <c r="A946" s="412">
        <v>2140111</v>
      </c>
      <c r="B946" s="413">
        <f t="shared" si="183"/>
        <v>7</v>
      </c>
      <c r="C946" s="6" t="s">
        <v>794</v>
      </c>
      <c r="D946" s="414"/>
      <c r="E946" s="414"/>
      <c r="F946" s="426"/>
      <c r="G946" s="426"/>
      <c r="H946" s="415"/>
      <c r="I946" s="414"/>
      <c r="J946" s="415"/>
    </row>
    <row r="947" s="352" customFormat="1" ht="24" customHeight="1" spans="1:10">
      <c r="A947" s="412">
        <v>2140112</v>
      </c>
      <c r="B947" s="413">
        <f t="shared" si="183"/>
        <v>7</v>
      </c>
      <c r="C947" s="6" t="s">
        <v>795</v>
      </c>
      <c r="D947" s="414"/>
      <c r="E947" s="414"/>
      <c r="F947" s="426"/>
      <c r="G947" s="426"/>
      <c r="H947" s="415"/>
      <c r="I947" s="414"/>
      <c r="J947" s="415"/>
    </row>
    <row r="948" s="352" customFormat="1" ht="24" customHeight="1" spans="1:10">
      <c r="A948" s="412">
        <v>2140114</v>
      </c>
      <c r="B948" s="413">
        <f t="shared" si="183"/>
        <v>7</v>
      </c>
      <c r="C948" s="6" t="s">
        <v>796</v>
      </c>
      <c r="D948" s="414"/>
      <c r="E948" s="414"/>
      <c r="F948" s="426"/>
      <c r="G948" s="426"/>
      <c r="H948" s="415"/>
      <c r="I948" s="414"/>
      <c r="J948" s="415"/>
    </row>
    <row r="949" s="352" customFormat="1" ht="24" customHeight="1" spans="1:10">
      <c r="A949" s="412">
        <v>2140122</v>
      </c>
      <c r="B949" s="413">
        <f t="shared" si="183"/>
        <v>7</v>
      </c>
      <c r="C949" s="6" t="s">
        <v>797</v>
      </c>
      <c r="D949" s="414"/>
      <c r="E949" s="414"/>
      <c r="F949" s="426"/>
      <c r="G949" s="426"/>
      <c r="H949" s="415"/>
      <c r="I949" s="414"/>
      <c r="J949" s="415"/>
    </row>
    <row r="950" s="352" customFormat="1" ht="24" customHeight="1" spans="1:10">
      <c r="A950" s="412">
        <v>2140123</v>
      </c>
      <c r="B950" s="413">
        <f t="shared" si="183"/>
        <v>7</v>
      </c>
      <c r="C950" s="6" t="s">
        <v>798</v>
      </c>
      <c r="D950" s="414"/>
      <c r="E950" s="414"/>
      <c r="F950" s="426"/>
      <c r="G950" s="426"/>
      <c r="H950" s="415"/>
      <c r="I950" s="414"/>
      <c r="J950" s="415"/>
    </row>
    <row r="951" s="352" customFormat="1" ht="24" customHeight="1" spans="1:10">
      <c r="A951" s="412">
        <v>2140127</v>
      </c>
      <c r="B951" s="413">
        <f t="shared" si="183"/>
        <v>7</v>
      </c>
      <c r="C951" s="6" t="s">
        <v>799</v>
      </c>
      <c r="D951" s="414"/>
      <c r="E951" s="414"/>
      <c r="F951" s="426"/>
      <c r="G951" s="426"/>
      <c r="H951" s="415"/>
      <c r="I951" s="414"/>
      <c r="J951" s="415"/>
    </row>
    <row r="952" s="352" customFormat="1" ht="24" customHeight="1" spans="1:10">
      <c r="A952" s="412">
        <v>2140128</v>
      </c>
      <c r="B952" s="413">
        <f t="shared" si="183"/>
        <v>7</v>
      </c>
      <c r="C952" s="6" t="s">
        <v>800</v>
      </c>
      <c r="D952" s="414"/>
      <c r="E952" s="414"/>
      <c r="F952" s="426"/>
      <c r="G952" s="426"/>
      <c r="H952" s="415"/>
      <c r="I952" s="414"/>
      <c r="J952" s="415"/>
    </row>
    <row r="953" s="352" customFormat="1" ht="24" customHeight="1" spans="1:10">
      <c r="A953" s="412">
        <v>2140129</v>
      </c>
      <c r="B953" s="413">
        <f t="shared" si="183"/>
        <v>7</v>
      </c>
      <c r="C953" s="6" t="s">
        <v>801</v>
      </c>
      <c r="D953" s="414"/>
      <c r="E953" s="414"/>
      <c r="F953" s="426"/>
      <c r="G953" s="426"/>
      <c r="H953" s="415"/>
      <c r="I953" s="414"/>
      <c r="J953" s="415"/>
    </row>
    <row r="954" s="352" customFormat="1" ht="24" customHeight="1" spans="1:10">
      <c r="A954" s="412">
        <v>2140130</v>
      </c>
      <c r="B954" s="413">
        <f t="shared" si="183"/>
        <v>7</v>
      </c>
      <c r="C954" s="6" t="s">
        <v>802</v>
      </c>
      <c r="D954" s="414"/>
      <c r="E954" s="414"/>
      <c r="F954" s="426"/>
      <c r="G954" s="426"/>
      <c r="H954" s="415"/>
      <c r="I954" s="414"/>
      <c r="J954" s="415"/>
    </row>
    <row r="955" s="352" customFormat="1" ht="24" customHeight="1" spans="1:10">
      <c r="A955" s="412">
        <v>2140131</v>
      </c>
      <c r="B955" s="413">
        <f t="shared" si="183"/>
        <v>7</v>
      </c>
      <c r="C955" s="6" t="s">
        <v>803</v>
      </c>
      <c r="D955" s="414"/>
      <c r="E955" s="414"/>
      <c r="F955" s="426"/>
      <c r="G955" s="426"/>
      <c r="H955" s="415"/>
      <c r="I955" s="414"/>
      <c r="J955" s="415"/>
    </row>
    <row r="956" s="352" customFormat="1" ht="24" customHeight="1" spans="1:10">
      <c r="A956" s="412">
        <v>2140133</v>
      </c>
      <c r="B956" s="413">
        <f t="shared" si="183"/>
        <v>7</v>
      </c>
      <c r="C956" s="6" t="s">
        <v>804</v>
      </c>
      <c r="D956" s="414"/>
      <c r="E956" s="414"/>
      <c r="F956" s="426"/>
      <c r="G956" s="426"/>
      <c r="H956" s="415"/>
      <c r="I956" s="414"/>
      <c r="J956" s="415"/>
    </row>
    <row r="957" s="352" customFormat="1" ht="24" customHeight="1" spans="1:10">
      <c r="A957" s="412">
        <v>2140136</v>
      </c>
      <c r="B957" s="413">
        <f t="shared" si="183"/>
        <v>7</v>
      </c>
      <c r="C957" s="6" t="s">
        <v>805</v>
      </c>
      <c r="D957" s="414"/>
      <c r="E957" s="414"/>
      <c r="F957" s="426"/>
      <c r="G957" s="426"/>
      <c r="H957" s="415"/>
      <c r="I957" s="414"/>
      <c r="J957" s="415"/>
    </row>
    <row r="958" s="352" customFormat="1" ht="24" customHeight="1" spans="1:10">
      <c r="A958" s="412">
        <v>2140138</v>
      </c>
      <c r="B958" s="413">
        <f t="shared" si="183"/>
        <v>7</v>
      </c>
      <c r="C958" s="6" t="s">
        <v>806</v>
      </c>
      <c r="D958" s="414"/>
      <c r="E958" s="414"/>
      <c r="F958" s="426"/>
      <c r="G958" s="426"/>
      <c r="H958" s="415"/>
      <c r="I958" s="414"/>
      <c r="J958" s="415"/>
    </row>
    <row r="959" s="352" customFormat="1" ht="24" customHeight="1" spans="1:10">
      <c r="A959" s="412">
        <v>2140199</v>
      </c>
      <c r="B959" s="413">
        <f t="shared" si="183"/>
        <v>7</v>
      </c>
      <c r="C959" s="6" t="s">
        <v>807</v>
      </c>
      <c r="D959" s="414"/>
      <c r="E959" s="414"/>
      <c r="F959" s="426"/>
      <c r="G959" s="426"/>
      <c r="H959" s="415"/>
      <c r="I959" s="414"/>
      <c r="J959" s="415"/>
    </row>
    <row r="960" s="352" customFormat="1" ht="24" customHeight="1" spans="1:10">
      <c r="A960" s="407">
        <v>21402</v>
      </c>
      <c r="B960" s="408">
        <f t="shared" si="183"/>
        <v>5</v>
      </c>
      <c r="C960" s="409" t="s">
        <v>808</v>
      </c>
      <c r="D960" s="410"/>
      <c r="E960" s="410"/>
      <c r="F960" s="427"/>
      <c r="G960" s="427"/>
      <c r="H960" s="411"/>
      <c r="I960" s="410"/>
      <c r="J960" s="411"/>
    </row>
    <row r="961" s="352" customFormat="1" ht="24" customHeight="1" spans="1:10">
      <c r="A961" s="412">
        <v>2140201</v>
      </c>
      <c r="B961" s="413">
        <f t="shared" si="183"/>
        <v>7</v>
      </c>
      <c r="C961" s="6" t="s">
        <v>58</v>
      </c>
      <c r="D961" s="414"/>
      <c r="E961" s="414"/>
      <c r="F961" s="426"/>
      <c r="G961" s="426"/>
      <c r="H961" s="415"/>
      <c r="I961" s="414"/>
      <c r="J961" s="415"/>
    </row>
    <row r="962" s="352" customFormat="1" ht="24" customHeight="1" spans="1:10">
      <c r="A962" s="412">
        <v>2140202</v>
      </c>
      <c r="B962" s="413">
        <f t="shared" si="183"/>
        <v>7</v>
      </c>
      <c r="C962" s="6" t="s">
        <v>59</v>
      </c>
      <c r="D962" s="414"/>
      <c r="E962" s="414"/>
      <c r="F962" s="426"/>
      <c r="G962" s="426"/>
      <c r="H962" s="415"/>
      <c r="I962" s="414"/>
      <c r="J962" s="415"/>
    </row>
    <row r="963" s="352" customFormat="1" ht="24" customHeight="1" spans="1:10">
      <c r="A963" s="412">
        <v>2140203</v>
      </c>
      <c r="B963" s="413">
        <f t="shared" si="183"/>
        <v>7</v>
      </c>
      <c r="C963" s="6" t="s">
        <v>60</v>
      </c>
      <c r="D963" s="414"/>
      <c r="E963" s="414"/>
      <c r="F963" s="426"/>
      <c r="G963" s="426"/>
      <c r="H963" s="415"/>
      <c r="I963" s="414"/>
      <c r="J963" s="415"/>
    </row>
    <row r="964" s="352" customFormat="1" ht="24" customHeight="1" spans="1:10">
      <c r="A964" s="412">
        <v>2140204</v>
      </c>
      <c r="B964" s="413">
        <f t="shared" si="183"/>
        <v>7</v>
      </c>
      <c r="C964" s="6" t="s">
        <v>809</v>
      </c>
      <c r="D964" s="414"/>
      <c r="E964" s="414"/>
      <c r="F964" s="426"/>
      <c r="G964" s="426"/>
      <c r="H964" s="415"/>
      <c r="I964" s="414"/>
      <c r="J964" s="415"/>
    </row>
    <row r="965" s="352" customFormat="1" ht="24" customHeight="1" spans="1:10">
      <c r="A965" s="412">
        <v>2140205</v>
      </c>
      <c r="B965" s="413">
        <f t="shared" si="183"/>
        <v>7</v>
      </c>
      <c r="C965" s="6" t="s">
        <v>810</v>
      </c>
      <c r="D965" s="414"/>
      <c r="E965" s="414"/>
      <c r="F965" s="426"/>
      <c r="G965" s="426"/>
      <c r="H965" s="415"/>
      <c r="I965" s="414"/>
      <c r="J965" s="415"/>
    </row>
    <row r="966" s="352" customFormat="1" ht="24" customHeight="1" spans="1:10">
      <c r="A966" s="412">
        <v>2140206</v>
      </c>
      <c r="B966" s="413">
        <f t="shared" si="183"/>
        <v>7</v>
      </c>
      <c r="C966" s="6" t="s">
        <v>811</v>
      </c>
      <c r="D966" s="414"/>
      <c r="E966" s="414"/>
      <c r="F966" s="426"/>
      <c r="G966" s="426"/>
      <c r="H966" s="415"/>
      <c r="I966" s="414"/>
      <c r="J966" s="415"/>
    </row>
    <row r="967" s="352" customFormat="1" ht="24" customHeight="1" spans="1:10">
      <c r="A967" s="412">
        <v>2140207</v>
      </c>
      <c r="B967" s="413">
        <f t="shared" si="183"/>
        <v>7</v>
      </c>
      <c r="C967" s="6" t="s">
        <v>812</v>
      </c>
      <c r="D967" s="414"/>
      <c r="E967" s="414"/>
      <c r="F967" s="426"/>
      <c r="G967" s="426"/>
      <c r="H967" s="415"/>
      <c r="I967" s="414"/>
      <c r="J967" s="415"/>
    </row>
    <row r="968" s="352" customFormat="1" ht="24" customHeight="1" spans="1:10">
      <c r="A968" s="412">
        <v>2140208</v>
      </c>
      <c r="B968" s="413">
        <f t="shared" si="183"/>
        <v>7</v>
      </c>
      <c r="C968" s="6" t="s">
        <v>813</v>
      </c>
      <c r="D968" s="414"/>
      <c r="E968" s="414"/>
      <c r="F968" s="426"/>
      <c r="G968" s="426"/>
      <c r="H968" s="415"/>
      <c r="I968" s="414"/>
      <c r="J968" s="415"/>
    </row>
    <row r="969" s="352" customFormat="1" ht="24" customHeight="1" spans="1:10">
      <c r="A969" s="412">
        <v>2140299</v>
      </c>
      <c r="B969" s="413">
        <f t="shared" si="183"/>
        <v>7</v>
      </c>
      <c r="C969" s="6" t="s">
        <v>814</v>
      </c>
      <c r="D969" s="414"/>
      <c r="E969" s="414"/>
      <c r="F969" s="426"/>
      <c r="G969" s="426"/>
      <c r="H969" s="415"/>
      <c r="I969" s="414"/>
      <c r="J969" s="415"/>
    </row>
    <row r="970" s="352" customFormat="1" ht="24" customHeight="1" spans="1:10">
      <c r="A970" s="407">
        <v>21403</v>
      </c>
      <c r="B970" s="408">
        <f t="shared" si="183"/>
        <v>5</v>
      </c>
      <c r="C970" s="409" t="s">
        <v>815</v>
      </c>
      <c r="D970" s="410"/>
      <c r="E970" s="410"/>
      <c r="F970" s="427"/>
      <c r="G970" s="427"/>
      <c r="H970" s="411"/>
      <c r="I970" s="410"/>
      <c r="J970" s="411"/>
    </row>
    <row r="971" s="352" customFormat="1" ht="24" customHeight="1" spans="1:10">
      <c r="A971" s="412">
        <v>2140301</v>
      </c>
      <c r="B971" s="413">
        <f t="shared" si="183"/>
        <v>7</v>
      </c>
      <c r="C971" s="6" t="s">
        <v>58</v>
      </c>
      <c r="D971" s="414"/>
      <c r="E971" s="414"/>
      <c r="F971" s="426"/>
      <c r="G971" s="426"/>
      <c r="H971" s="415"/>
      <c r="I971" s="414"/>
      <c r="J971" s="415"/>
    </row>
    <row r="972" s="352" customFormat="1" ht="24" customHeight="1" spans="1:10">
      <c r="A972" s="412">
        <v>2140302</v>
      </c>
      <c r="B972" s="413">
        <f t="shared" si="183"/>
        <v>7</v>
      </c>
      <c r="C972" s="6" t="s">
        <v>59</v>
      </c>
      <c r="D972" s="414"/>
      <c r="E972" s="414"/>
      <c r="F972" s="426"/>
      <c r="G972" s="426"/>
      <c r="H972" s="415"/>
      <c r="I972" s="414"/>
      <c r="J972" s="415"/>
    </row>
    <row r="973" s="352" customFormat="1" ht="24" customHeight="1" spans="1:10">
      <c r="A973" s="412">
        <v>2140303</v>
      </c>
      <c r="B973" s="413">
        <f t="shared" si="183"/>
        <v>7</v>
      </c>
      <c r="C973" s="6" t="s">
        <v>60</v>
      </c>
      <c r="D973" s="414"/>
      <c r="E973" s="414"/>
      <c r="F973" s="426"/>
      <c r="G973" s="426"/>
      <c r="H973" s="415"/>
      <c r="I973" s="414"/>
      <c r="J973" s="415"/>
    </row>
    <row r="974" s="352" customFormat="1" ht="24" customHeight="1" spans="1:10">
      <c r="A974" s="412">
        <v>2140304</v>
      </c>
      <c r="B974" s="413">
        <f t="shared" si="183"/>
        <v>7</v>
      </c>
      <c r="C974" s="6" t="s">
        <v>816</v>
      </c>
      <c r="D974" s="414"/>
      <c r="E974" s="414"/>
      <c r="F974" s="426"/>
      <c r="G974" s="426"/>
      <c r="H974" s="415"/>
      <c r="I974" s="414"/>
      <c r="J974" s="415"/>
    </row>
    <row r="975" s="352" customFormat="1" ht="24" customHeight="1" spans="1:10">
      <c r="A975" s="412">
        <v>2140305</v>
      </c>
      <c r="B975" s="413">
        <f t="shared" ref="B975:B1038" si="194">LEN(A975)</f>
        <v>7</v>
      </c>
      <c r="C975" s="6" t="s">
        <v>817</v>
      </c>
      <c r="D975" s="414"/>
      <c r="E975" s="414"/>
      <c r="F975" s="426"/>
      <c r="G975" s="426"/>
      <c r="H975" s="415"/>
      <c r="I975" s="414"/>
      <c r="J975" s="415"/>
    </row>
    <row r="976" s="352" customFormat="1" ht="24" customHeight="1" spans="1:10">
      <c r="A976" s="412">
        <v>2140306</v>
      </c>
      <c r="B976" s="413">
        <f t="shared" si="194"/>
        <v>7</v>
      </c>
      <c r="C976" s="6" t="s">
        <v>818</v>
      </c>
      <c r="D976" s="414"/>
      <c r="E976" s="414"/>
      <c r="F976" s="426"/>
      <c r="G976" s="426"/>
      <c r="H976" s="415"/>
      <c r="I976" s="414"/>
      <c r="J976" s="415"/>
    </row>
    <row r="977" s="352" customFormat="1" ht="24" customHeight="1" spans="1:10">
      <c r="A977" s="412">
        <v>2140307</v>
      </c>
      <c r="B977" s="413">
        <f t="shared" si="194"/>
        <v>7</v>
      </c>
      <c r="C977" s="6" t="s">
        <v>819</v>
      </c>
      <c r="D977" s="414"/>
      <c r="E977" s="414"/>
      <c r="F977" s="426"/>
      <c r="G977" s="426"/>
      <c r="H977" s="415"/>
      <c r="I977" s="414"/>
      <c r="J977" s="415"/>
    </row>
    <row r="978" s="352" customFormat="1" ht="24" customHeight="1" spans="1:10">
      <c r="A978" s="412">
        <v>2140308</v>
      </c>
      <c r="B978" s="413">
        <f t="shared" si="194"/>
        <v>7</v>
      </c>
      <c r="C978" s="6" t="s">
        <v>820</v>
      </c>
      <c r="D978" s="414"/>
      <c r="E978" s="414"/>
      <c r="F978" s="426"/>
      <c r="G978" s="426"/>
      <c r="H978" s="415"/>
      <c r="I978" s="414"/>
      <c r="J978" s="415"/>
    </row>
    <row r="979" s="352" customFormat="1" ht="24" customHeight="1" spans="1:10">
      <c r="A979" s="412">
        <v>2140399</v>
      </c>
      <c r="B979" s="413">
        <f t="shared" si="194"/>
        <v>7</v>
      </c>
      <c r="C979" s="6" t="s">
        <v>821</v>
      </c>
      <c r="D979" s="414"/>
      <c r="E979" s="414"/>
      <c r="F979" s="426"/>
      <c r="G979" s="426"/>
      <c r="H979" s="415"/>
      <c r="I979" s="414"/>
      <c r="J979" s="415"/>
    </row>
    <row r="980" s="352" customFormat="1" ht="24" customHeight="1" spans="1:10">
      <c r="A980" s="407">
        <v>21405</v>
      </c>
      <c r="B980" s="408">
        <f t="shared" si="194"/>
        <v>5</v>
      </c>
      <c r="C980" s="409" t="s">
        <v>822</v>
      </c>
      <c r="D980" s="410"/>
      <c r="E980" s="410"/>
      <c r="F980" s="427"/>
      <c r="G980" s="427"/>
      <c r="H980" s="411"/>
      <c r="I980" s="410"/>
      <c r="J980" s="411"/>
    </row>
    <row r="981" s="352" customFormat="1" ht="24" customHeight="1" spans="1:10">
      <c r="A981" s="412">
        <v>2140501</v>
      </c>
      <c r="B981" s="413">
        <f t="shared" si="194"/>
        <v>7</v>
      </c>
      <c r="C981" s="6" t="s">
        <v>58</v>
      </c>
      <c r="D981" s="414"/>
      <c r="E981" s="414"/>
      <c r="F981" s="426"/>
      <c r="G981" s="426"/>
      <c r="H981" s="415"/>
      <c r="I981" s="414"/>
      <c r="J981" s="415"/>
    </row>
    <row r="982" s="352" customFormat="1" ht="24" customHeight="1" spans="1:10">
      <c r="A982" s="412">
        <v>2140502</v>
      </c>
      <c r="B982" s="413">
        <f t="shared" si="194"/>
        <v>7</v>
      </c>
      <c r="C982" s="6" t="s">
        <v>59</v>
      </c>
      <c r="D982" s="414"/>
      <c r="E982" s="414"/>
      <c r="F982" s="426"/>
      <c r="G982" s="426"/>
      <c r="H982" s="415"/>
      <c r="I982" s="414"/>
      <c r="J982" s="415"/>
    </row>
    <row r="983" s="352" customFormat="1" ht="24" customHeight="1" spans="1:10">
      <c r="A983" s="412">
        <v>2140503</v>
      </c>
      <c r="B983" s="413">
        <f t="shared" si="194"/>
        <v>7</v>
      </c>
      <c r="C983" s="6" t="s">
        <v>60</v>
      </c>
      <c r="D983" s="414"/>
      <c r="E983" s="414"/>
      <c r="F983" s="426"/>
      <c r="G983" s="426"/>
      <c r="H983" s="415"/>
      <c r="I983" s="414"/>
      <c r="J983" s="415"/>
    </row>
    <row r="984" s="352" customFormat="1" ht="24" customHeight="1" spans="1:10">
      <c r="A984" s="412">
        <v>2140504</v>
      </c>
      <c r="B984" s="413">
        <f t="shared" si="194"/>
        <v>7</v>
      </c>
      <c r="C984" s="6" t="s">
        <v>813</v>
      </c>
      <c r="D984" s="414"/>
      <c r="E984" s="414"/>
      <c r="F984" s="426"/>
      <c r="G984" s="426"/>
      <c r="H984" s="415"/>
      <c r="I984" s="414"/>
      <c r="J984" s="415"/>
    </row>
    <row r="985" s="352" customFormat="1" ht="24" customHeight="1" spans="1:10">
      <c r="A985" s="412">
        <v>2140505</v>
      </c>
      <c r="B985" s="413">
        <f t="shared" si="194"/>
        <v>7</v>
      </c>
      <c r="C985" s="6" t="s">
        <v>823</v>
      </c>
      <c r="D985" s="414"/>
      <c r="E985" s="414"/>
      <c r="F985" s="426"/>
      <c r="G985" s="426"/>
      <c r="H985" s="415"/>
      <c r="I985" s="414"/>
      <c r="J985" s="415"/>
    </row>
    <row r="986" s="352" customFormat="1" ht="24" customHeight="1" spans="1:10">
      <c r="A986" s="412">
        <v>2140599</v>
      </c>
      <c r="B986" s="413">
        <f t="shared" si="194"/>
        <v>7</v>
      </c>
      <c r="C986" s="6" t="s">
        <v>824</v>
      </c>
      <c r="D986" s="414"/>
      <c r="E986" s="414"/>
      <c r="F986" s="426"/>
      <c r="G986" s="426"/>
      <c r="H986" s="415"/>
      <c r="I986" s="414"/>
      <c r="J986" s="415"/>
    </row>
    <row r="987" s="352" customFormat="1" ht="24" customHeight="1" spans="1:10">
      <c r="A987" s="407">
        <v>21406</v>
      </c>
      <c r="B987" s="408">
        <f t="shared" si="194"/>
        <v>5</v>
      </c>
      <c r="C987" s="409" t="s">
        <v>825</v>
      </c>
      <c r="D987" s="410"/>
      <c r="E987" s="410"/>
      <c r="F987" s="427"/>
      <c r="G987" s="427"/>
      <c r="H987" s="411"/>
      <c r="I987" s="410"/>
      <c r="J987" s="411"/>
    </row>
    <row r="988" s="352" customFormat="1" ht="24" customHeight="1" spans="1:10">
      <c r="A988" s="412">
        <v>2140601</v>
      </c>
      <c r="B988" s="413">
        <f t="shared" si="194"/>
        <v>7</v>
      </c>
      <c r="C988" s="6" t="s">
        <v>826</v>
      </c>
      <c r="D988" s="414"/>
      <c r="E988" s="414"/>
      <c r="F988" s="426"/>
      <c r="G988" s="426"/>
      <c r="H988" s="415"/>
      <c r="I988" s="414"/>
      <c r="J988" s="415"/>
    </row>
    <row r="989" s="352" customFormat="1" ht="24" customHeight="1" spans="1:10">
      <c r="A989" s="412">
        <v>2140602</v>
      </c>
      <c r="B989" s="413">
        <f t="shared" si="194"/>
        <v>7</v>
      </c>
      <c r="C989" s="6" t="s">
        <v>827</v>
      </c>
      <c r="D989" s="414"/>
      <c r="E989" s="414"/>
      <c r="F989" s="426"/>
      <c r="G989" s="426"/>
      <c r="H989" s="415"/>
      <c r="I989" s="414"/>
      <c r="J989" s="415"/>
    </row>
    <row r="990" s="352" customFormat="1" ht="24" customHeight="1" spans="1:10">
      <c r="A990" s="412">
        <v>2140603</v>
      </c>
      <c r="B990" s="413">
        <f t="shared" si="194"/>
        <v>7</v>
      </c>
      <c r="C990" s="6" t="s">
        <v>828</v>
      </c>
      <c r="D990" s="414"/>
      <c r="E990" s="414"/>
      <c r="F990" s="426"/>
      <c r="G990" s="426"/>
      <c r="H990" s="415"/>
      <c r="I990" s="414"/>
      <c r="J990" s="415"/>
    </row>
    <row r="991" s="352" customFormat="1" ht="24" customHeight="1" spans="1:10">
      <c r="A991" s="412">
        <v>2140699</v>
      </c>
      <c r="B991" s="413">
        <f t="shared" si="194"/>
        <v>7</v>
      </c>
      <c r="C991" s="6" t="s">
        <v>829</v>
      </c>
      <c r="D991" s="414"/>
      <c r="E991" s="414"/>
      <c r="F991" s="426"/>
      <c r="G991" s="426"/>
      <c r="H991" s="415"/>
      <c r="I991" s="414"/>
      <c r="J991" s="415"/>
    </row>
    <row r="992" s="352" customFormat="1" ht="24" customHeight="1" spans="1:10">
      <c r="A992" s="407">
        <v>21499</v>
      </c>
      <c r="B992" s="408">
        <f t="shared" si="194"/>
        <v>5</v>
      </c>
      <c r="C992" s="409" t="s">
        <v>830</v>
      </c>
      <c r="D992" s="410"/>
      <c r="E992" s="410"/>
      <c r="F992" s="427">
        <f>VLOOKUP(A992,[2]Sheet2!$A$1:$B$65536,2,FALSE)</f>
        <v>28625</v>
      </c>
      <c r="G992" s="427">
        <f>VLOOKUP(A992,[2]Sheet1!$A$1:$B$65536,2,FALSE)</f>
        <v>19996.25</v>
      </c>
      <c r="H992" s="411">
        <f t="shared" ref="H992:H996" si="195">G992/F992</f>
        <v>0.698558951965065</v>
      </c>
      <c r="I992" s="410">
        <f>G992-D992</f>
        <v>19996.25</v>
      </c>
      <c r="J992" s="411"/>
    </row>
    <row r="993" s="352" customFormat="1" ht="24" customHeight="1" spans="1:12">
      <c r="A993" s="412">
        <v>2149901</v>
      </c>
      <c r="B993" s="413">
        <f t="shared" si="194"/>
        <v>7</v>
      </c>
      <c r="C993" s="6" t="s">
        <v>831</v>
      </c>
      <c r="D993" s="414"/>
      <c r="E993" s="414"/>
      <c r="F993" s="426"/>
      <c r="G993" s="426">
        <f>VLOOKUP(A993,[2]Sheet1!$A$1:$B$65536,2,FALSE)</f>
        <v>19996.25</v>
      </c>
      <c r="H993" s="415"/>
      <c r="I993" s="414"/>
      <c r="J993" s="415"/>
    </row>
    <row r="994" s="352" customFormat="1" ht="24" customHeight="1" spans="1:12">
      <c r="A994" s="412">
        <v>2149999</v>
      </c>
      <c r="B994" s="413">
        <f t="shared" si="194"/>
        <v>7</v>
      </c>
      <c r="C994" s="6" t="s">
        <v>832</v>
      </c>
      <c r="D994" s="414"/>
      <c r="E994" s="414"/>
      <c r="F994" s="426">
        <f>VLOOKUP(A994,[2]Sheet2!$A$1:$B$65536,2,FALSE)</f>
        <v>28625</v>
      </c>
      <c r="G994" s="426"/>
      <c r="H994" s="415"/>
      <c r="I994" s="414"/>
      <c r="J994" s="415"/>
    </row>
    <row r="995" s="352" customFormat="1" ht="24" customHeight="1" spans="1:12">
      <c r="A995" s="401">
        <v>215</v>
      </c>
      <c r="B995" s="402">
        <f t="shared" si="194"/>
        <v>3</v>
      </c>
      <c r="C995" s="423" t="s">
        <v>833</v>
      </c>
      <c r="D995" s="405">
        <v>40546483.88</v>
      </c>
      <c r="E995" s="405">
        <v>3463194.02</v>
      </c>
      <c r="F995" s="404">
        <f>VLOOKUP(A995,[2]Sheet2!$A$1:$B$65536,2,FALSE)</f>
        <v>10933672.35</v>
      </c>
      <c r="G995" s="404">
        <f>VLOOKUP(A995,[2]Sheet1!$A$1:$B$65536,2,FALSE)</f>
        <v>6743251.42</v>
      </c>
      <c r="H995" s="406">
        <f t="shared" si="195"/>
        <v>0.616741676916997</v>
      </c>
      <c r="I995" s="405">
        <f>G995-D995</f>
        <v>-33803232.46</v>
      </c>
      <c r="J995" s="406">
        <f>I995/D995</f>
        <v>-0.833690846289974</v>
      </c>
      <c r="K995" s="465">
        <f>G995/10000</f>
        <v>674.325142</v>
      </c>
      <c r="L995" s="465">
        <f>ROUND(K995,0)</f>
        <v>674</v>
      </c>
    </row>
    <row r="996" s="352" customFormat="1" ht="24" customHeight="1" spans="1:12">
      <c r="A996" s="407">
        <v>21501</v>
      </c>
      <c r="B996" s="408">
        <f t="shared" si="194"/>
        <v>5</v>
      </c>
      <c r="C996" s="409" t="s">
        <v>834</v>
      </c>
      <c r="D996" s="410"/>
      <c r="E996" s="410"/>
      <c r="F996" s="427"/>
      <c r="G996" s="427"/>
      <c r="H996" s="411"/>
      <c r="I996" s="410"/>
      <c r="J996" s="411"/>
    </row>
    <row r="997" s="352" customFormat="1" ht="24" customHeight="1" spans="1:12">
      <c r="A997" s="412">
        <v>2150101</v>
      </c>
      <c r="B997" s="413">
        <f t="shared" si="194"/>
        <v>7</v>
      </c>
      <c r="C997" s="6" t="s">
        <v>58</v>
      </c>
      <c r="D997" s="414"/>
      <c r="E997" s="414"/>
      <c r="F997" s="426"/>
      <c r="G997" s="426"/>
      <c r="H997" s="415"/>
      <c r="I997" s="414"/>
      <c r="J997" s="415"/>
    </row>
    <row r="998" s="352" customFormat="1" ht="24" customHeight="1" spans="1:12">
      <c r="A998" s="412">
        <v>2150102</v>
      </c>
      <c r="B998" s="413">
        <f t="shared" si="194"/>
        <v>7</v>
      </c>
      <c r="C998" s="6" t="s">
        <v>59</v>
      </c>
      <c r="D998" s="414"/>
      <c r="E998" s="414"/>
      <c r="F998" s="426"/>
      <c r="G998" s="426"/>
      <c r="H998" s="415"/>
      <c r="I998" s="414"/>
      <c r="J998" s="415"/>
    </row>
    <row r="999" s="352" customFormat="1" ht="24" customHeight="1" spans="1:12">
      <c r="A999" s="412">
        <v>2150103</v>
      </c>
      <c r="B999" s="413">
        <f t="shared" si="194"/>
        <v>7</v>
      </c>
      <c r="C999" s="6" t="s">
        <v>60</v>
      </c>
      <c r="D999" s="414"/>
      <c r="E999" s="414"/>
      <c r="F999" s="426"/>
      <c r="G999" s="426"/>
      <c r="H999" s="415"/>
      <c r="I999" s="414"/>
      <c r="J999" s="415"/>
    </row>
    <row r="1000" s="352" customFormat="1" ht="24" customHeight="1" spans="1:12">
      <c r="A1000" s="412">
        <v>2150104</v>
      </c>
      <c r="B1000" s="413">
        <f t="shared" si="194"/>
        <v>7</v>
      </c>
      <c r="C1000" s="6" t="s">
        <v>835</v>
      </c>
      <c r="D1000" s="414"/>
      <c r="E1000" s="414"/>
      <c r="F1000" s="426"/>
      <c r="G1000" s="426"/>
      <c r="H1000" s="415"/>
      <c r="I1000" s="414"/>
      <c r="J1000" s="415"/>
    </row>
    <row r="1001" s="352" customFormat="1" ht="24" customHeight="1" spans="1:12">
      <c r="A1001" s="412">
        <v>2150105</v>
      </c>
      <c r="B1001" s="413">
        <f t="shared" si="194"/>
        <v>7</v>
      </c>
      <c r="C1001" s="6" t="s">
        <v>836</v>
      </c>
      <c r="D1001" s="414"/>
      <c r="E1001" s="414"/>
      <c r="F1001" s="426"/>
      <c r="G1001" s="426"/>
      <c r="H1001" s="415"/>
      <c r="I1001" s="414"/>
      <c r="J1001" s="415"/>
    </row>
    <row r="1002" s="352" customFormat="1" ht="24" customHeight="1" spans="1:12">
      <c r="A1002" s="412">
        <v>2150106</v>
      </c>
      <c r="B1002" s="413">
        <f t="shared" si="194"/>
        <v>7</v>
      </c>
      <c r="C1002" s="6" t="s">
        <v>837</v>
      </c>
      <c r="D1002" s="414"/>
      <c r="E1002" s="414"/>
      <c r="F1002" s="426"/>
      <c r="G1002" s="426"/>
      <c r="H1002" s="415"/>
      <c r="I1002" s="414"/>
      <c r="J1002" s="415"/>
    </row>
    <row r="1003" s="352" customFormat="1" ht="24" customHeight="1" spans="1:12">
      <c r="A1003" s="412">
        <v>2150107</v>
      </c>
      <c r="B1003" s="413">
        <f t="shared" si="194"/>
        <v>7</v>
      </c>
      <c r="C1003" s="6" t="s">
        <v>838</v>
      </c>
      <c r="D1003" s="414"/>
      <c r="E1003" s="414"/>
      <c r="F1003" s="426"/>
      <c r="G1003" s="426"/>
      <c r="H1003" s="415"/>
      <c r="I1003" s="414"/>
      <c r="J1003" s="415"/>
    </row>
    <row r="1004" s="352" customFormat="1" ht="24" customHeight="1" spans="1:12">
      <c r="A1004" s="412">
        <v>2150108</v>
      </c>
      <c r="B1004" s="413">
        <f t="shared" si="194"/>
        <v>7</v>
      </c>
      <c r="C1004" s="6" t="s">
        <v>839</v>
      </c>
      <c r="D1004" s="414"/>
      <c r="E1004" s="414"/>
      <c r="F1004" s="426"/>
      <c r="G1004" s="426"/>
      <c r="H1004" s="415"/>
      <c r="I1004" s="414"/>
      <c r="J1004" s="415"/>
    </row>
    <row r="1005" s="352" customFormat="1" ht="24" customHeight="1" spans="1:12">
      <c r="A1005" s="412">
        <v>2150199</v>
      </c>
      <c r="B1005" s="413">
        <f t="shared" si="194"/>
        <v>7</v>
      </c>
      <c r="C1005" s="6" t="s">
        <v>840</v>
      </c>
      <c r="D1005" s="414"/>
      <c r="E1005" s="414"/>
      <c r="F1005" s="426"/>
      <c r="G1005" s="426"/>
      <c r="H1005" s="415"/>
      <c r="I1005" s="414"/>
      <c r="J1005" s="415"/>
    </row>
    <row r="1006" s="352" customFormat="1" ht="24" customHeight="1" spans="1:12">
      <c r="A1006" s="407">
        <v>21502</v>
      </c>
      <c r="B1006" s="408">
        <f t="shared" si="194"/>
        <v>5</v>
      </c>
      <c r="C1006" s="409" t="s">
        <v>841</v>
      </c>
      <c r="D1006" s="410">
        <v>34970000</v>
      </c>
      <c r="E1006" s="410">
        <v>1000000</v>
      </c>
      <c r="F1006" s="427">
        <f>VLOOKUP(A1006,[2]Sheet2!$A$1:$B$65536,2,FALSE)</f>
        <v>3100500</v>
      </c>
      <c r="G1006" s="427">
        <f>VLOOKUP(A1006,[2]Sheet1!$A$1:$B$65536,2,FALSE)</f>
        <v>100500</v>
      </c>
      <c r="H1006" s="411">
        <f>G1006/F1006</f>
        <v>0.0324141267537494</v>
      </c>
      <c r="I1006" s="410">
        <f>G1006-D1006</f>
        <v>-34869500</v>
      </c>
      <c r="J1006" s="411">
        <f>I1006/D1006</f>
        <v>-0.997126108092651</v>
      </c>
    </row>
    <row r="1007" s="352" customFormat="1" ht="24" customHeight="1" spans="1:12">
      <c r="A1007" s="412">
        <v>2150201</v>
      </c>
      <c r="B1007" s="413">
        <f t="shared" si="194"/>
        <v>7</v>
      </c>
      <c r="C1007" s="6" t="s">
        <v>58</v>
      </c>
      <c r="D1007" s="414"/>
      <c r="E1007" s="414"/>
      <c r="F1007" s="426"/>
      <c r="G1007" s="426"/>
      <c r="H1007" s="415"/>
      <c r="I1007" s="414"/>
      <c r="J1007" s="415"/>
    </row>
    <row r="1008" s="352" customFormat="1" ht="24" customHeight="1" spans="1:12">
      <c r="A1008" s="412">
        <v>2150202</v>
      </c>
      <c r="B1008" s="413">
        <f t="shared" si="194"/>
        <v>7</v>
      </c>
      <c r="C1008" s="6" t="s">
        <v>59</v>
      </c>
      <c r="D1008" s="414"/>
      <c r="E1008" s="414"/>
      <c r="F1008" s="426"/>
      <c r="G1008" s="426"/>
      <c r="H1008" s="415"/>
      <c r="I1008" s="414"/>
      <c r="J1008" s="415"/>
    </row>
    <row r="1009" s="352" customFormat="1" ht="24" customHeight="1" spans="1:10">
      <c r="A1009" s="412">
        <v>2150203</v>
      </c>
      <c r="B1009" s="413">
        <f t="shared" si="194"/>
        <v>7</v>
      </c>
      <c r="C1009" s="6" t="s">
        <v>60</v>
      </c>
      <c r="D1009" s="414"/>
      <c r="E1009" s="414"/>
      <c r="F1009" s="426"/>
      <c r="G1009" s="426"/>
      <c r="H1009" s="415"/>
      <c r="I1009" s="414"/>
      <c r="J1009" s="415"/>
    </row>
    <row r="1010" s="352" customFormat="1" ht="24" customHeight="1" spans="1:10">
      <c r="A1010" s="412">
        <v>2150204</v>
      </c>
      <c r="B1010" s="413">
        <f t="shared" si="194"/>
        <v>7</v>
      </c>
      <c r="C1010" s="6" t="s">
        <v>842</v>
      </c>
      <c r="D1010" s="414"/>
      <c r="E1010" s="414"/>
      <c r="F1010" s="426"/>
      <c r="G1010" s="426"/>
      <c r="H1010" s="415"/>
      <c r="I1010" s="414"/>
      <c r="J1010" s="415"/>
    </row>
    <row r="1011" s="352" customFormat="1" ht="24" customHeight="1" spans="1:10">
      <c r="A1011" s="412">
        <v>2150205</v>
      </c>
      <c r="B1011" s="413">
        <f t="shared" si="194"/>
        <v>7</v>
      </c>
      <c r="C1011" s="6" t="s">
        <v>843</v>
      </c>
      <c r="D1011" s="414"/>
      <c r="E1011" s="414"/>
      <c r="F1011" s="426"/>
      <c r="G1011" s="426"/>
      <c r="H1011" s="415"/>
      <c r="I1011" s="414"/>
      <c r="J1011" s="415"/>
    </row>
    <row r="1012" s="352" customFormat="1" ht="24" customHeight="1" spans="1:10">
      <c r="A1012" s="412">
        <v>2150206</v>
      </c>
      <c r="B1012" s="413">
        <f t="shared" si="194"/>
        <v>7</v>
      </c>
      <c r="C1012" s="6" t="s">
        <v>844</v>
      </c>
      <c r="D1012" s="414"/>
      <c r="E1012" s="414"/>
      <c r="F1012" s="426"/>
      <c r="G1012" s="426"/>
      <c r="H1012" s="415"/>
      <c r="I1012" s="414"/>
      <c r="J1012" s="415"/>
    </row>
    <row r="1013" s="352" customFormat="1" ht="24" customHeight="1" spans="1:10">
      <c r="A1013" s="412">
        <v>2150207</v>
      </c>
      <c r="B1013" s="413">
        <f t="shared" si="194"/>
        <v>7</v>
      </c>
      <c r="C1013" s="6" t="s">
        <v>845</v>
      </c>
      <c r="D1013" s="414"/>
      <c r="E1013" s="414"/>
      <c r="F1013" s="426"/>
      <c r="G1013" s="426"/>
      <c r="H1013" s="415"/>
      <c r="I1013" s="414"/>
      <c r="J1013" s="415"/>
    </row>
    <row r="1014" s="352" customFormat="1" ht="24" customHeight="1" spans="1:10">
      <c r="A1014" s="412">
        <v>2150208</v>
      </c>
      <c r="B1014" s="413">
        <f t="shared" si="194"/>
        <v>7</v>
      </c>
      <c r="C1014" s="6" t="s">
        <v>846</v>
      </c>
      <c r="D1014" s="414"/>
      <c r="E1014" s="414"/>
      <c r="F1014" s="426"/>
      <c r="G1014" s="426"/>
      <c r="H1014" s="415"/>
      <c r="I1014" s="414"/>
      <c r="J1014" s="415"/>
    </row>
    <row r="1015" s="352" customFormat="1" ht="24" customHeight="1" spans="1:10">
      <c r="A1015" s="412">
        <v>2150209</v>
      </c>
      <c r="B1015" s="413">
        <f t="shared" si="194"/>
        <v>7</v>
      </c>
      <c r="C1015" s="6" t="s">
        <v>847</v>
      </c>
      <c r="D1015" s="414"/>
      <c r="E1015" s="414"/>
      <c r="F1015" s="426"/>
      <c r="G1015" s="426"/>
      <c r="H1015" s="415"/>
      <c r="I1015" s="414"/>
      <c r="J1015" s="415"/>
    </row>
    <row r="1016" s="352" customFormat="1" ht="24" customHeight="1" spans="1:10">
      <c r="A1016" s="412">
        <v>2150210</v>
      </c>
      <c r="B1016" s="413">
        <f t="shared" si="194"/>
        <v>7</v>
      </c>
      <c r="C1016" s="6" t="s">
        <v>848</v>
      </c>
      <c r="D1016" s="414"/>
      <c r="E1016" s="414"/>
      <c r="F1016" s="426"/>
      <c r="G1016" s="426"/>
      <c r="H1016" s="415"/>
      <c r="I1016" s="414"/>
      <c r="J1016" s="415"/>
    </row>
    <row r="1017" s="352" customFormat="1" ht="24" customHeight="1" spans="1:10">
      <c r="A1017" s="412">
        <v>2150212</v>
      </c>
      <c r="B1017" s="413">
        <f t="shared" si="194"/>
        <v>7</v>
      </c>
      <c r="C1017" s="6" t="s">
        <v>849</v>
      </c>
      <c r="D1017" s="414"/>
      <c r="E1017" s="414"/>
      <c r="F1017" s="426"/>
      <c r="G1017" s="426"/>
      <c r="H1017" s="415"/>
      <c r="I1017" s="414"/>
      <c r="J1017" s="415"/>
    </row>
    <row r="1018" s="352" customFormat="1" ht="24" customHeight="1" spans="1:10">
      <c r="A1018" s="412">
        <v>2150213</v>
      </c>
      <c r="B1018" s="413">
        <f t="shared" si="194"/>
        <v>7</v>
      </c>
      <c r="C1018" s="6" t="s">
        <v>850</v>
      </c>
      <c r="D1018" s="414"/>
      <c r="E1018" s="414"/>
      <c r="F1018" s="426"/>
      <c r="G1018" s="426"/>
      <c r="H1018" s="415"/>
      <c r="I1018" s="414"/>
      <c r="J1018" s="415"/>
    </row>
    <row r="1019" s="352" customFormat="1" ht="24" customHeight="1" spans="1:10">
      <c r="A1019" s="412">
        <v>2150214</v>
      </c>
      <c r="B1019" s="413">
        <f t="shared" si="194"/>
        <v>7</v>
      </c>
      <c r="C1019" s="6" t="s">
        <v>851</v>
      </c>
      <c r="D1019" s="414"/>
      <c r="E1019" s="414"/>
      <c r="F1019" s="426"/>
      <c r="G1019" s="426"/>
      <c r="H1019" s="415"/>
      <c r="I1019" s="414"/>
      <c r="J1019" s="415"/>
    </row>
    <row r="1020" s="352" customFormat="1" ht="24" customHeight="1" spans="1:10">
      <c r="A1020" s="412">
        <v>2150215</v>
      </c>
      <c r="B1020" s="413">
        <f t="shared" si="194"/>
        <v>7</v>
      </c>
      <c r="C1020" s="6" t="s">
        <v>852</v>
      </c>
      <c r="D1020" s="414"/>
      <c r="E1020" s="414"/>
      <c r="F1020" s="426"/>
      <c r="G1020" s="426"/>
      <c r="H1020" s="415"/>
      <c r="I1020" s="414"/>
      <c r="J1020" s="415"/>
    </row>
    <row r="1021" s="352" customFormat="1" ht="24" customHeight="1" spans="1:10">
      <c r="A1021" s="412">
        <v>2150299</v>
      </c>
      <c r="B1021" s="413">
        <f t="shared" si="194"/>
        <v>7</v>
      </c>
      <c r="C1021" s="6" t="s">
        <v>853</v>
      </c>
      <c r="D1021" s="414">
        <v>34970000</v>
      </c>
      <c r="E1021" s="414">
        <v>1000000</v>
      </c>
      <c r="F1021" s="426">
        <f>VLOOKUP(A1021,[2]Sheet2!$A$1:$B$65536,2,FALSE)</f>
        <v>3100500</v>
      </c>
      <c r="G1021" s="426">
        <f>VLOOKUP(A1021,[2]Sheet1!$A$1:$B$65536,2,FALSE)</f>
        <v>100500</v>
      </c>
      <c r="H1021" s="415">
        <f>G1021/F1021</f>
        <v>0.0324141267537494</v>
      </c>
      <c r="I1021" s="414">
        <f>G1021-D1021</f>
        <v>-34869500</v>
      </c>
      <c r="J1021" s="415">
        <f>I1021/D1021</f>
        <v>-0.997126108092651</v>
      </c>
    </row>
    <row r="1022" s="352" customFormat="1" ht="24" customHeight="1" spans="1:10">
      <c r="A1022" s="407">
        <v>21503</v>
      </c>
      <c r="B1022" s="408">
        <f t="shared" si="194"/>
        <v>5</v>
      </c>
      <c r="C1022" s="409" t="s">
        <v>854</v>
      </c>
      <c r="D1022" s="410"/>
      <c r="E1022" s="410"/>
      <c r="F1022" s="427"/>
      <c r="G1022" s="427"/>
      <c r="H1022" s="411"/>
      <c r="I1022" s="410"/>
      <c r="J1022" s="411"/>
    </row>
    <row r="1023" s="352" customFormat="1" ht="24" customHeight="1" spans="1:10">
      <c r="A1023" s="412">
        <v>2150301</v>
      </c>
      <c r="B1023" s="413">
        <f t="shared" si="194"/>
        <v>7</v>
      </c>
      <c r="C1023" s="6" t="s">
        <v>58</v>
      </c>
      <c r="D1023" s="414"/>
      <c r="E1023" s="414"/>
      <c r="F1023" s="426"/>
      <c r="G1023" s="426"/>
      <c r="H1023" s="415"/>
      <c r="I1023" s="414"/>
      <c r="J1023" s="415"/>
    </row>
    <row r="1024" s="352" customFormat="1" ht="24" customHeight="1" spans="1:10">
      <c r="A1024" s="412">
        <v>2150302</v>
      </c>
      <c r="B1024" s="413">
        <f t="shared" si="194"/>
        <v>7</v>
      </c>
      <c r="C1024" s="6" t="s">
        <v>59</v>
      </c>
      <c r="D1024" s="414"/>
      <c r="E1024" s="414"/>
      <c r="F1024" s="426"/>
      <c r="G1024" s="426"/>
      <c r="H1024" s="415"/>
      <c r="I1024" s="414"/>
      <c r="J1024" s="415"/>
    </row>
    <row r="1025" s="352" customFormat="1" ht="24" customHeight="1" spans="1:10">
      <c r="A1025" s="412">
        <v>2150303</v>
      </c>
      <c r="B1025" s="413">
        <f t="shared" si="194"/>
        <v>7</v>
      </c>
      <c r="C1025" s="6" t="s">
        <v>60</v>
      </c>
      <c r="D1025" s="414"/>
      <c r="E1025" s="414"/>
      <c r="F1025" s="426"/>
      <c r="G1025" s="426"/>
      <c r="H1025" s="415"/>
      <c r="I1025" s="414"/>
      <c r="J1025" s="415"/>
    </row>
    <row r="1026" s="352" customFormat="1" ht="24" customHeight="1" spans="1:10">
      <c r="A1026" s="412">
        <v>2150399</v>
      </c>
      <c r="B1026" s="413">
        <f t="shared" si="194"/>
        <v>7</v>
      </c>
      <c r="C1026" s="6" t="s">
        <v>855</v>
      </c>
      <c r="D1026" s="414"/>
      <c r="E1026" s="414"/>
      <c r="F1026" s="426"/>
      <c r="G1026" s="426"/>
      <c r="H1026" s="415"/>
      <c r="I1026" s="414"/>
      <c r="J1026" s="415"/>
    </row>
    <row r="1027" s="352" customFormat="1" ht="24" customHeight="1" spans="1:10">
      <c r="A1027" s="407">
        <v>21505</v>
      </c>
      <c r="B1027" s="408">
        <f t="shared" si="194"/>
        <v>5</v>
      </c>
      <c r="C1027" s="409" t="s">
        <v>856</v>
      </c>
      <c r="D1027" s="410">
        <v>1100517.19</v>
      </c>
      <c r="E1027" s="410">
        <v>622679.14</v>
      </c>
      <c r="F1027" s="427">
        <f>VLOOKUP(A1027,[2]Sheet2!$A$1:$B$65536,2,FALSE)</f>
        <v>1522146.68</v>
      </c>
      <c r="G1027" s="427">
        <f>VLOOKUP(A1027,[2]Sheet1!$A$1:$B$65536,2,FALSE)</f>
        <v>1165682.86</v>
      </c>
      <c r="H1027" s="411">
        <f>G1027/F1027</f>
        <v>0.765815065864743</v>
      </c>
      <c r="I1027" s="410">
        <f>G1027-D1027</f>
        <v>65165.6700000002</v>
      </c>
      <c r="J1027" s="411">
        <f>I1027/D1027</f>
        <v>0.0592136775255643</v>
      </c>
    </row>
    <row r="1028" s="352" customFormat="1" ht="24" customHeight="1" spans="1:10">
      <c r="A1028" s="412">
        <v>2150501</v>
      </c>
      <c r="B1028" s="413">
        <f t="shared" si="194"/>
        <v>7</v>
      </c>
      <c r="C1028" s="6" t="s">
        <v>58</v>
      </c>
      <c r="D1028" s="414">
        <v>1054922.19</v>
      </c>
      <c r="E1028" s="414">
        <v>622679.14</v>
      </c>
      <c r="F1028" s="426">
        <f>VLOOKUP(A1028,[2]Sheet2!$A$1:$B$65536,2,FALSE)</f>
        <v>1465826.68</v>
      </c>
      <c r="G1028" s="426">
        <f>VLOOKUP(A1028,[2]Sheet1!$A$1:$B$65536,2,FALSE)</f>
        <v>1109582.86</v>
      </c>
      <c r="H1028" s="415">
        <f t="shared" ref="H1027:H1029" si="196">G1028/F1028</f>
        <v>0.756967297115918</v>
      </c>
      <c r="I1028" s="414">
        <f>G1028-D1028</f>
        <v>54660.6700000002</v>
      </c>
      <c r="J1028" s="415">
        <f t="shared" ref="J1027:J1029" si="197">I1028/D1028</f>
        <v>0.0518148831431825</v>
      </c>
    </row>
    <row r="1029" s="352" customFormat="1" ht="24" customHeight="1" spans="1:10">
      <c r="A1029" s="412">
        <v>2150502</v>
      </c>
      <c r="B1029" s="413">
        <f t="shared" si="194"/>
        <v>7</v>
      </c>
      <c r="C1029" s="6" t="s">
        <v>59</v>
      </c>
      <c r="D1029" s="414">
        <v>45595</v>
      </c>
      <c r="E1029" s="414"/>
      <c r="F1029" s="426">
        <f>VLOOKUP(A1029,[2]Sheet2!$A$1:$B$65536,2,FALSE)</f>
        <v>46320</v>
      </c>
      <c r="G1029" s="426">
        <f>VLOOKUP(A1029,[2]Sheet1!$A$1:$B$65536,2,FALSE)</f>
        <v>46320</v>
      </c>
      <c r="H1029" s="415">
        <f t="shared" si="196"/>
        <v>1</v>
      </c>
      <c r="I1029" s="414">
        <f>G1029-D1029</f>
        <v>725</v>
      </c>
      <c r="J1029" s="415">
        <f t="shared" si="197"/>
        <v>0.0159008663230617</v>
      </c>
    </row>
    <row r="1030" s="352" customFormat="1" ht="24" customHeight="1" spans="1:10">
      <c r="A1030" s="412">
        <v>2150503</v>
      </c>
      <c r="B1030" s="413">
        <f t="shared" si="194"/>
        <v>7</v>
      </c>
      <c r="C1030" s="6" t="s">
        <v>60</v>
      </c>
      <c r="D1030" s="414"/>
      <c r="E1030" s="414"/>
      <c r="F1030" s="426"/>
      <c r="G1030" s="426"/>
      <c r="H1030" s="415"/>
      <c r="I1030" s="414"/>
      <c r="J1030" s="415"/>
    </row>
    <row r="1031" s="352" customFormat="1" ht="24" customHeight="1" spans="1:10">
      <c r="A1031" s="412">
        <v>2150505</v>
      </c>
      <c r="B1031" s="413">
        <f t="shared" si="194"/>
        <v>7</v>
      </c>
      <c r="C1031" s="6" t="s">
        <v>857</v>
      </c>
      <c r="D1031" s="414"/>
      <c r="E1031" s="414"/>
      <c r="F1031" s="426"/>
      <c r="G1031" s="426"/>
      <c r="H1031" s="415"/>
      <c r="I1031" s="414"/>
      <c r="J1031" s="415"/>
    </row>
    <row r="1032" s="352" customFormat="1" ht="24" customHeight="1" spans="1:10">
      <c r="A1032" s="412">
        <v>2150507</v>
      </c>
      <c r="B1032" s="413">
        <f t="shared" si="194"/>
        <v>7</v>
      </c>
      <c r="C1032" s="6" t="s">
        <v>858</v>
      </c>
      <c r="D1032" s="414"/>
      <c r="E1032" s="414"/>
      <c r="F1032" s="426"/>
      <c r="G1032" s="426"/>
      <c r="H1032" s="415"/>
      <c r="I1032" s="414"/>
      <c r="J1032" s="415"/>
    </row>
    <row r="1033" s="352" customFormat="1" ht="24" customHeight="1" spans="1:10">
      <c r="A1033" s="412">
        <v>2150508</v>
      </c>
      <c r="B1033" s="413">
        <f t="shared" si="194"/>
        <v>7</v>
      </c>
      <c r="C1033" s="6" t="s">
        <v>859</v>
      </c>
      <c r="D1033" s="414"/>
      <c r="E1033" s="414"/>
      <c r="F1033" s="426"/>
      <c r="G1033" s="426"/>
      <c r="H1033" s="415"/>
      <c r="I1033" s="414"/>
      <c r="J1033" s="415"/>
    </row>
    <row r="1034" s="352" customFormat="1" ht="24" customHeight="1" spans="1:10">
      <c r="A1034" s="412">
        <v>2150516</v>
      </c>
      <c r="B1034" s="413">
        <f t="shared" si="194"/>
        <v>7</v>
      </c>
      <c r="C1034" s="6" t="s">
        <v>860</v>
      </c>
      <c r="D1034" s="414"/>
      <c r="E1034" s="414"/>
      <c r="F1034" s="426"/>
      <c r="G1034" s="426"/>
      <c r="H1034" s="415"/>
      <c r="I1034" s="414"/>
      <c r="J1034" s="415"/>
    </row>
    <row r="1035" s="352" customFormat="1" ht="24" customHeight="1" spans="1:10">
      <c r="A1035" s="412">
        <v>2150517</v>
      </c>
      <c r="B1035" s="413">
        <f t="shared" si="194"/>
        <v>7</v>
      </c>
      <c r="C1035" s="6" t="s">
        <v>861</v>
      </c>
      <c r="D1035" s="414"/>
      <c r="E1035" s="414"/>
      <c r="F1035" s="426">
        <f>VLOOKUP(A1035,[2]Sheet2!$A$1:$B$65536,2,FALSE)</f>
        <v>10000</v>
      </c>
      <c r="G1035" s="426">
        <f>VLOOKUP(A1035,[2]Sheet1!$A$1:$B$65536,2,FALSE)</f>
        <v>9780</v>
      </c>
      <c r="H1035" s="415"/>
      <c r="I1035" s="414">
        <f>G1035-D1035</f>
        <v>9780</v>
      </c>
      <c r="J1035" s="415"/>
    </row>
    <row r="1036" s="352" customFormat="1" ht="24" customHeight="1" spans="1:10">
      <c r="A1036" s="412">
        <v>2150550</v>
      </c>
      <c r="B1036" s="413">
        <f t="shared" si="194"/>
        <v>7</v>
      </c>
      <c r="C1036" s="6" t="s">
        <v>67</v>
      </c>
      <c r="D1036" s="414"/>
      <c r="E1036" s="414"/>
      <c r="F1036" s="426"/>
      <c r="G1036" s="426"/>
      <c r="H1036" s="415"/>
      <c r="I1036" s="414"/>
      <c r="J1036" s="415"/>
    </row>
    <row r="1037" s="352" customFormat="1" ht="24" customHeight="1" spans="1:10">
      <c r="A1037" s="412">
        <v>2150599</v>
      </c>
      <c r="B1037" s="413">
        <f t="shared" si="194"/>
        <v>7</v>
      </c>
      <c r="C1037" s="6" t="s">
        <v>862</v>
      </c>
      <c r="D1037" s="414"/>
      <c r="E1037" s="414"/>
      <c r="F1037" s="426"/>
      <c r="G1037" s="426"/>
      <c r="H1037" s="415"/>
      <c r="I1037" s="414"/>
      <c r="J1037" s="415"/>
    </row>
    <row r="1038" s="352" customFormat="1" ht="24" customHeight="1" spans="1:10">
      <c r="A1038" s="407">
        <v>21507</v>
      </c>
      <c r="B1038" s="408">
        <f t="shared" si="194"/>
        <v>5</v>
      </c>
      <c r="C1038" s="409" t="s">
        <v>863</v>
      </c>
      <c r="D1038" s="410"/>
      <c r="E1038" s="410"/>
      <c r="F1038" s="427"/>
      <c r="G1038" s="427"/>
      <c r="H1038" s="411"/>
      <c r="I1038" s="410"/>
      <c r="J1038" s="411"/>
    </row>
    <row r="1039" s="352" customFormat="1" ht="24" customHeight="1" spans="1:10">
      <c r="A1039" s="412">
        <v>2150701</v>
      </c>
      <c r="B1039" s="413">
        <f t="shared" ref="B1039:B1102" si="198">LEN(A1039)</f>
        <v>7</v>
      </c>
      <c r="C1039" s="6" t="s">
        <v>58</v>
      </c>
      <c r="D1039" s="414"/>
      <c r="E1039" s="414"/>
      <c r="F1039" s="426"/>
      <c r="G1039" s="426"/>
      <c r="H1039" s="415"/>
      <c r="I1039" s="414"/>
      <c r="J1039" s="415"/>
    </row>
    <row r="1040" s="352" customFormat="1" ht="24" customHeight="1" spans="1:10">
      <c r="A1040" s="412">
        <v>2150702</v>
      </c>
      <c r="B1040" s="413">
        <f t="shared" si="198"/>
        <v>7</v>
      </c>
      <c r="C1040" s="6" t="s">
        <v>59</v>
      </c>
      <c r="D1040" s="414"/>
      <c r="E1040" s="414"/>
      <c r="F1040" s="426"/>
      <c r="G1040" s="426"/>
      <c r="H1040" s="415"/>
      <c r="I1040" s="414"/>
      <c r="J1040" s="415"/>
    </row>
    <row r="1041" s="352" customFormat="1" ht="24" customHeight="1" spans="1:10">
      <c r="A1041" s="412">
        <v>2150703</v>
      </c>
      <c r="B1041" s="413">
        <f t="shared" si="198"/>
        <v>7</v>
      </c>
      <c r="C1041" s="6" t="s">
        <v>60</v>
      </c>
      <c r="D1041" s="414"/>
      <c r="E1041" s="414"/>
      <c r="F1041" s="426"/>
      <c r="G1041" s="426"/>
      <c r="H1041" s="415"/>
      <c r="I1041" s="414"/>
      <c r="J1041" s="415"/>
    </row>
    <row r="1042" s="352" customFormat="1" ht="24" customHeight="1" spans="1:10">
      <c r="A1042" s="412">
        <v>2150704</v>
      </c>
      <c r="B1042" s="413">
        <f t="shared" si="198"/>
        <v>7</v>
      </c>
      <c r="C1042" s="6" t="s">
        <v>864</v>
      </c>
      <c r="D1042" s="414"/>
      <c r="E1042" s="414"/>
      <c r="F1042" s="426"/>
      <c r="G1042" s="426"/>
      <c r="H1042" s="415"/>
      <c r="I1042" s="414"/>
      <c r="J1042" s="415"/>
    </row>
    <row r="1043" s="352" customFormat="1" ht="24" customHeight="1" spans="1:10">
      <c r="A1043" s="412">
        <v>2150705</v>
      </c>
      <c r="B1043" s="413">
        <f t="shared" si="198"/>
        <v>7</v>
      </c>
      <c r="C1043" s="6" t="s">
        <v>865</v>
      </c>
      <c r="D1043" s="414"/>
      <c r="E1043" s="414"/>
      <c r="F1043" s="426"/>
      <c r="G1043" s="426"/>
      <c r="H1043" s="415"/>
      <c r="I1043" s="414"/>
      <c r="J1043" s="415"/>
    </row>
    <row r="1044" s="352" customFormat="1" ht="24" customHeight="1" spans="1:10">
      <c r="A1044" s="412">
        <v>2150799</v>
      </c>
      <c r="B1044" s="413">
        <f t="shared" si="198"/>
        <v>7</v>
      </c>
      <c r="C1044" s="6" t="s">
        <v>866</v>
      </c>
      <c r="D1044" s="414"/>
      <c r="E1044" s="414"/>
      <c r="F1044" s="426"/>
      <c r="G1044" s="426"/>
      <c r="H1044" s="415"/>
      <c r="I1044" s="414"/>
      <c r="J1044" s="415"/>
    </row>
    <row r="1045" s="352" customFormat="1" ht="24" customHeight="1" spans="1:10">
      <c r="A1045" s="407">
        <v>21508</v>
      </c>
      <c r="B1045" s="408">
        <f t="shared" si="198"/>
        <v>5</v>
      </c>
      <c r="C1045" s="409" t="s">
        <v>867</v>
      </c>
      <c r="D1045" s="410">
        <v>4475966.69</v>
      </c>
      <c r="E1045" s="410">
        <v>1840514.88</v>
      </c>
      <c r="F1045" s="427">
        <f>VLOOKUP(A1045,[2]Sheet2!$A$1:$B$65536,2,FALSE)</f>
        <v>6311025.67</v>
      </c>
      <c r="G1045" s="427">
        <f>VLOOKUP(A1045,[2]Sheet1!$A$1:$B$65536,2,FALSE)</f>
        <v>5477068.56</v>
      </c>
      <c r="H1045" s="411">
        <f>G1045/F1045</f>
        <v>0.867857119649459</v>
      </c>
      <c r="I1045" s="410">
        <f>G1045-D1045</f>
        <v>1001101.87</v>
      </c>
      <c r="J1045" s="411">
        <f>I1045/D1045</f>
        <v>0.223661599680046</v>
      </c>
    </row>
    <row r="1046" s="352" customFormat="1" ht="24" customHeight="1" spans="1:10">
      <c r="A1046" s="412">
        <v>2150801</v>
      </c>
      <c r="B1046" s="413">
        <f t="shared" si="198"/>
        <v>7</v>
      </c>
      <c r="C1046" s="6" t="s">
        <v>58</v>
      </c>
      <c r="D1046" s="414"/>
      <c r="E1046" s="414"/>
      <c r="F1046" s="426"/>
      <c r="G1046" s="426"/>
      <c r="H1046" s="415"/>
      <c r="I1046" s="414"/>
      <c r="J1046" s="415"/>
    </row>
    <row r="1047" s="352" customFormat="1" ht="24" customHeight="1" spans="1:10">
      <c r="A1047" s="412">
        <v>2150802</v>
      </c>
      <c r="B1047" s="413">
        <f t="shared" si="198"/>
        <v>7</v>
      </c>
      <c r="C1047" s="6" t="s">
        <v>59</v>
      </c>
      <c r="D1047" s="414"/>
      <c r="E1047" s="414"/>
      <c r="F1047" s="426"/>
      <c r="G1047" s="426"/>
      <c r="H1047" s="415"/>
      <c r="I1047" s="414"/>
      <c r="J1047" s="415"/>
    </row>
    <row r="1048" s="352" customFormat="1" ht="24" customHeight="1" spans="1:10">
      <c r="A1048" s="412">
        <v>2150803</v>
      </c>
      <c r="B1048" s="413">
        <f t="shared" si="198"/>
        <v>7</v>
      </c>
      <c r="C1048" s="6" t="s">
        <v>60</v>
      </c>
      <c r="D1048" s="414"/>
      <c r="E1048" s="414"/>
      <c r="F1048" s="426"/>
      <c r="G1048" s="426"/>
      <c r="H1048" s="415"/>
      <c r="I1048" s="414"/>
      <c r="J1048" s="415"/>
    </row>
    <row r="1049" s="352" customFormat="1" ht="24" customHeight="1" spans="1:10">
      <c r="A1049" s="412">
        <v>2150804</v>
      </c>
      <c r="B1049" s="413">
        <f t="shared" si="198"/>
        <v>7</v>
      </c>
      <c r="C1049" s="6" t="s">
        <v>868</v>
      </c>
      <c r="D1049" s="414"/>
      <c r="E1049" s="414"/>
      <c r="F1049" s="426"/>
      <c r="G1049" s="426"/>
      <c r="H1049" s="415"/>
      <c r="I1049" s="414"/>
      <c r="J1049" s="415"/>
    </row>
    <row r="1050" s="352" customFormat="1" ht="24" customHeight="1" spans="1:10">
      <c r="A1050" s="412">
        <v>2150805</v>
      </c>
      <c r="B1050" s="413">
        <f t="shared" si="198"/>
        <v>7</v>
      </c>
      <c r="C1050" s="6" t="s">
        <v>869</v>
      </c>
      <c r="D1050" s="414"/>
      <c r="E1050" s="414"/>
      <c r="F1050" s="426"/>
      <c r="G1050" s="426"/>
      <c r="H1050" s="415"/>
      <c r="I1050" s="414"/>
      <c r="J1050" s="415"/>
    </row>
    <row r="1051" s="352" customFormat="1" ht="24" customHeight="1" spans="1:10">
      <c r="A1051" s="412">
        <v>2150806</v>
      </c>
      <c r="B1051" s="413">
        <f t="shared" si="198"/>
        <v>7</v>
      </c>
      <c r="C1051" s="6" t="s">
        <v>870</v>
      </c>
      <c r="D1051" s="414"/>
      <c r="E1051" s="414"/>
      <c r="F1051" s="426"/>
      <c r="G1051" s="426"/>
      <c r="H1051" s="415"/>
      <c r="I1051" s="414"/>
      <c r="J1051" s="415"/>
    </row>
    <row r="1052" s="352" customFormat="1" ht="24" customHeight="1" spans="1:10">
      <c r="A1052" s="412">
        <v>2150899</v>
      </c>
      <c r="B1052" s="413">
        <f t="shared" si="198"/>
        <v>7</v>
      </c>
      <c r="C1052" s="6" t="s">
        <v>871</v>
      </c>
      <c r="D1052" s="414">
        <v>4475966.69</v>
      </c>
      <c r="E1052" s="414">
        <v>1840514.88</v>
      </c>
      <c r="F1052" s="426">
        <f>VLOOKUP(A1052,[2]Sheet2!$A$1:$B$65536,2,FALSE)</f>
        <v>6311025.67</v>
      </c>
      <c r="G1052" s="426">
        <f>VLOOKUP(A1052,[2]Sheet1!$A$1:$B$65536,2,FALSE)</f>
        <v>5477068.56</v>
      </c>
      <c r="H1052" s="415">
        <f>G1052/F1052</f>
        <v>0.867857119649459</v>
      </c>
      <c r="I1052" s="414">
        <f>G1052-D1052</f>
        <v>1001101.87</v>
      </c>
      <c r="J1052" s="415">
        <f>I1052/D1052</f>
        <v>0.223661599680046</v>
      </c>
    </row>
    <row r="1053" s="352" customFormat="1" ht="24" customHeight="1" spans="1:10">
      <c r="A1053" s="407">
        <v>21599</v>
      </c>
      <c r="B1053" s="408">
        <f t="shared" si="198"/>
        <v>5</v>
      </c>
      <c r="C1053" s="409" t="s">
        <v>872</v>
      </c>
      <c r="D1053" s="410"/>
      <c r="E1053" s="410"/>
      <c r="F1053" s="427"/>
      <c r="G1053" s="427"/>
      <c r="H1053" s="411"/>
      <c r="I1053" s="410"/>
      <c r="J1053" s="411"/>
    </row>
    <row r="1054" s="352" customFormat="1" ht="24" customHeight="1" spans="1:10">
      <c r="A1054" s="412">
        <v>2159901</v>
      </c>
      <c r="B1054" s="413">
        <f t="shared" si="198"/>
        <v>7</v>
      </c>
      <c r="C1054" s="6" t="s">
        <v>873</v>
      </c>
      <c r="D1054" s="414"/>
      <c r="E1054" s="414"/>
      <c r="F1054" s="426"/>
      <c r="G1054" s="426"/>
      <c r="H1054" s="415"/>
      <c r="I1054" s="414"/>
      <c r="J1054" s="415"/>
    </row>
    <row r="1055" s="352" customFormat="1" ht="24" customHeight="1" spans="1:10">
      <c r="A1055" s="412">
        <v>2159904</v>
      </c>
      <c r="B1055" s="413">
        <f t="shared" si="198"/>
        <v>7</v>
      </c>
      <c r="C1055" s="6" t="s">
        <v>874</v>
      </c>
      <c r="D1055" s="414"/>
      <c r="E1055" s="414"/>
      <c r="F1055" s="426"/>
      <c r="G1055" s="426"/>
      <c r="H1055" s="415"/>
      <c r="I1055" s="414"/>
      <c r="J1055" s="415"/>
    </row>
    <row r="1056" s="352" customFormat="1" ht="24" customHeight="1" spans="1:10">
      <c r="A1056" s="412">
        <v>2159905</v>
      </c>
      <c r="B1056" s="413">
        <f t="shared" si="198"/>
        <v>7</v>
      </c>
      <c r="C1056" s="6" t="s">
        <v>875</v>
      </c>
      <c r="D1056" s="414"/>
      <c r="E1056" s="414"/>
      <c r="F1056" s="426"/>
      <c r="G1056" s="426"/>
      <c r="H1056" s="415"/>
      <c r="I1056" s="414"/>
      <c r="J1056" s="415"/>
    </row>
    <row r="1057" s="352" customFormat="1" ht="24" customHeight="1" spans="1:12">
      <c r="A1057" s="412">
        <v>2159906</v>
      </c>
      <c r="B1057" s="413">
        <f t="shared" si="198"/>
        <v>7</v>
      </c>
      <c r="C1057" s="6" t="s">
        <v>876</v>
      </c>
      <c r="D1057" s="414"/>
      <c r="E1057" s="414"/>
      <c r="F1057" s="426"/>
      <c r="G1057" s="426"/>
      <c r="H1057" s="415"/>
      <c r="I1057" s="414"/>
      <c r="J1057" s="415"/>
    </row>
    <row r="1058" s="352" customFormat="1" ht="24" customHeight="1" spans="1:12">
      <c r="A1058" s="412">
        <v>2159999</v>
      </c>
      <c r="B1058" s="413">
        <f t="shared" si="198"/>
        <v>7</v>
      </c>
      <c r="C1058" s="6" t="s">
        <v>877</v>
      </c>
      <c r="D1058" s="414"/>
      <c r="E1058" s="414"/>
      <c r="F1058" s="426"/>
      <c r="G1058" s="426"/>
      <c r="H1058" s="415"/>
      <c r="I1058" s="414"/>
      <c r="J1058" s="415"/>
    </row>
    <row r="1059" s="352" customFormat="1" ht="24" customHeight="1" spans="1:12">
      <c r="A1059" s="401">
        <v>216</v>
      </c>
      <c r="B1059" s="402">
        <f t="shared" si="198"/>
        <v>3</v>
      </c>
      <c r="C1059" s="423" t="s">
        <v>878</v>
      </c>
      <c r="D1059" s="405">
        <v>4636000</v>
      </c>
      <c r="E1059" s="405"/>
      <c r="F1059" s="404">
        <f>VLOOKUP(A1059,[2]Sheet2!$A$1:$B$65536,2,FALSE)</f>
        <v>12000000</v>
      </c>
      <c r="G1059" s="404">
        <f>VLOOKUP(A1059,[2]Sheet1!$A$1:$B$65536,2,FALSE)</f>
        <v>1113012.8</v>
      </c>
      <c r="H1059" s="406">
        <f>G1059/F1059</f>
        <v>0.0927510666666667</v>
      </c>
      <c r="I1059" s="405">
        <f>G1059-D1059</f>
        <v>-3522987.2</v>
      </c>
      <c r="J1059" s="406">
        <f t="shared" ref="J1058:J1060" si="199">I1059/D1059</f>
        <v>-0.759919585849871</v>
      </c>
      <c r="K1059" s="465">
        <f>G1059/10000</f>
        <v>111.30128</v>
      </c>
      <c r="L1059" s="465">
        <f>ROUND(K1059,0)</f>
        <v>111</v>
      </c>
    </row>
    <row r="1060" s="353" customFormat="1" ht="24" customHeight="1" spans="1:12">
      <c r="A1060" s="407">
        <v>21602</v>
      </c>
      <c r="B1060" s="408">
        <f t="shared" si="198"/>
        <v>5</v>
      </c>
      <c r="C1060" s="428" t="s">
        <v>879</v>
      </c>
      <c r="D1060" s="410">
        <v>1000000</v>
      </c>
      <c r="E1060" s="410"/>
      <c r="F1060" s="427">
        <f>VLOOKUP(A1060,[2]Sheet2!$A$1:$B$65536,2,FALSE)</f>
        <v>12000000</v>
      </c>
      <c r="G1060" s="427">
        <f>VLOOKUP(A1060,[2]Sheet1!$A$1:$B$65536,2,FALSE)</f>
        <v>1113012.8</v>
      </c>
      <c r="H1060" s="411">
        <f>G1060/F1060</f>
        <v>0.0927510666666667</v>
      </c>
      <c r="I1060" s="410">
        <f>G1060-D1060</f>
        <v>113012.8</v>
      </c>
      <c r="J1060" s="411">
        <f t="shared" si="199"/>
        <v>0.1130128</v>
      </c>
    </row>
    <row r="1061" s="352" customFormat="1" ht="24" customHeight="1" spans="1:12">
      <c r="A1061" s="412">
        <v>2160201</v>
      </c>
      <c r="B1061" s="413">
        <f t="shared" si="198"/>
        <v>7</v>
      </c>
      <c r="C1061" s="6" t="s">
        <v>58</v>
      </c>
      <c r="D1061" s="429"/>
      <c r="E1061" s="430"/>
      <c r="F1061" s="426">
        <f>VLOOKUP(A1061,[2]Sheet2!$A$1:$B$65536,2,FALSE)</f>
        <v>12000000</v>
      </c>
      <c r="G1061" s="426"/>
      <c r="H1061" s="415"/>
      <c r="I1061" s="414"/>
      <c r="J1061" s="415"/>
    </row>
    <row r="1062" s="352" customFormat="1" ht="24" customHeight="1" spans="1:12">
      <c r="A1062" s="412">
        <v>2160202</v>
      </c>
      <c r="B1062" s="413">
        <f t="shared" si="198"/>
        <v>7</v>
      </c>
      <c r="C1062" s="6" t="s">
        <v>59</v>
      </c>
      <c r="D1062" s="429"/>
      <c r="E1062" s="430"/>
      <c r="F1062" s="426"/>
      <c r="G1062" s="426"/>
      <c r="H1062" s="415"/>
      <c r="I1062" s="414"/>
      <c r="J1062" s="415"/>
    </row>
    <row r="1063" s="352" customFormat="1" ht="24" customHeight="1" spans="1:12">
      <c r="A1063" s="412">
        <v>2160203</v>
      </c>
      <c r="B1063" s="413">
        <f t="shared" si="198"/>
        <v>7</v>
      </c>
      <c r="C1063" s="6" t="s">
        <v>60</v>
      </c>
      <c r="D1063" s="429"/>
      <c r="E1063" s="430"/>
      <c r="F1063" s="426"/>
      <c r="G1063" s="426"/>
      <c r="H1063" s="415"/>
      <c r="I1063" s="414"/>
      <c r="J1063" s="415"/>
    </row>
    <row r="1064" s="352" customFormat="1" ht="24" customHeight="1" spans="1:12">
      <c r="A1064" s="412">
        <v>2160216</v>
      </c>
      <c r="B1064" s="413">
        <f t="shared" si="198"/>
        <v>7</v>
      </c>
      <c r="C1064" s="6" t="s">
        <v>880</v>
      </c>
      <c r="D1064" s="429"/>
      <c r="E1064" s="430"/>
      <c r="F1064" s="426"/>
      <c r="G1064" s="426"/>
      <c r="H1064" s="415"/>
      <c r="I1064" s="414"/>
      <c r="J1064" s="415"/>
    </row>
    <row r="1065" s="352" customFormat="1" ht="24" customHeight="1" spans="1:12">
      <c r="A1065" s="412">
        <v>2160217</v>
      </c>
      <c r="B1065" s="413">
        <f t="shared" si="198"/>
        <v>7</v>
      </c>
      <c r="C1065" s="6" t="s">
        <v>881</v>
      </c>
      <c r="D1065" s="429"/>
      <c r="E1065" s="430"/>
      <c r="F1065" s="426"/>
      <c r="G1065" s="426"/>
      <c r="H1065" s="415"/>
      <c r="I1065" s="414"/>
      <c r="J1065" s="415"/>
    </row>
    <row r="1066" s="352" customFormat="1" ht="24" customHeight="1" spans="1:12">
      <c r="A1066" s="412">
        <v>2160218</v>
      </c>
      <c r="B1066" s="413">
        <f t="shared" si="198"/>
        <v>7</v>
      </c>
      <c r="C1066" s="6" t="s">
        <v>882</v>
      </c>
      <c r="D1066" s="429"/>
      <c r="E1066" s="430"/>
      <c r="F1066" s="426"/>
      <c r="G1066" s="426"/>
      <c r="H1066" s="415"/>
      <c r="I1066" s="414"/>
      <c r="J1066" s="415"/>
    </row>
    <row r="1067" s="352" customFormat="1" ht="24" customHeight="1" spans="1:12">
      <c r="A1067" s="412">
        <v>2160219</v>
      </c>
      <c r="B1067" s="413">
        <f t="shared" si="198"/>
        <v>7</v>
      </c>
      <c r="C1067" s="6" t="s">
        <v>883</v>
      </c>
      <c r="D1067" s="429"/>
      <c r="E1067" s="430"/>
      <c r="F1067" s="426"/>
      <c r="G1067" s="426"/>
      <c r="H1067" s="415"/>
      <c r="I1067" s="414"/>
      <c r="J1067" s="415"/>
    </row>
    <row r="1068" s="352" customFormat="1" ht="24" customHeight="1" spans="1:12">
      <c r="A1068" s="412">
        <v>2160250</v>
      </c>
      <c r="B1068" s="413">
        <f t="shared" si="198"/>
        <v>7</v>
      </c>
      <c r="C1068" s="6" t="s">
        <v>67</v>
      </c>
      <c r="D1068" s="429"/>
      <c r="E1068" s="430"/>
      <c r="F1068" s="426"/>
      <c r="G1068" s="426">
        <f>VLOOKUP(A1068,[2]Sheet1!$A$1:$B$65536,2,FALSE)</f>
        <v>113012.8</v>
      </c>
      <c r="H1068" s="415"/>
      <c r="I1068" s="414"/>
      <c r="J1068" s="415"/>
    </row>
    <row r="1069" s="352" customFormat="1" ht="24" customHeight="1" spans="1:12">
      <c r="A1069" s="412">
        <v>2160299</v>
      </c>
      <c r="B1069" s="413">
        <f t="shared" si="198"/>
        <v>7</v>
      </c>
      <c r="C1069" s="6" t="s">
        <v>884</v>
      </c>
      <c r="D1069" s="414">
        <v>1000000</v>
      </c>
      <c r="E1069" s="414"/>
      <c r="F1069" s="426"/>
      <c r="G1069" s="426">
        <f>VLOOKUP(A1069,[2]Sheet1!$A$1:$B$65536,2,FALSE)</f>
        <v>1000000</v>
      </c>
      <c r="H1069" s="415"/>
      <c r="I1069" s="226">
        <f>G1069-D1069</f>
        <v>0</v>
      </c>
      <c r="J1069" s="415">
        <f>I1069/D1069</f>
        <v>0</v>
      </c>
    </row>
    <row r="1070" s="352" customFormat="1" ht="24" customHeight="1" spans="1:12">
      <c r="A1070" s="407">
        <v>21606</v>
      </c>
      <c r="B1070" s="408">
        <f t="shared" si="198"/>
        <v>5</v>
      </c>
      <c r="C1070" s="409" t="s">
        <v>885</v>
      </c>
      <c r="D1070" s="431">
        <v>3636000</v>
      </c>
      <c r="E1070" s="432"/>
      <c r="F1070" s="427"/>
      <c r="G1070" s="427"/>
      <c r="H1070" s="411"/>
      <c r="I1070" s="410">
        <f>G1070-D1070</f>
        <v>-3636000</v>
      </c>
      <c r="J1070" s="411">
        <f>I1070/D1070</f>
        <v>-1</v>
      </c>
    </row>
    <row r="1071" s="352" customFormat="1" ht="24" customHeight="1" spans="1:12">
      <c r="A1071" s="412">
        <v>2160601</v>
      </c>
      <c r="B1071" s="413">
        <f t="shared" si="198"/>
        <v>7</v>
      </c>
      <c r="C1071" s="6" t="s">
        <v>58</v>
      </c>
      <c r="D1071" s="429">
        <v>3636000</v>
      </c>
      <c r="E1071" s="430"/>
      <c r="F1071" s="426"/>
      <c r="G1071" s="426"/>
      <c r="H1071" s="415"/>
      <c r="I1071" s="414">
        <f>G1071-D1071</f>
        <v>-3636000</v>
      </c>
      <c r="J1071" s="415">
        <f>I1071/D1071</f>
        <v>-1</v>
      </c>
    </row>
    <row r="1072" s="352" customFormat="1" ht="24" customHeight="1" spans="1:12">
      <c r="A1072" s="412">
        <v>2160602</v>
      </c>
      <c r="B1072" s="413">
        <f t="shared" si="198"/>
        <v>7</v>
      </c>
      <c r="C1072" s="6" t="s">
        <v>59</v>
      </c>
      <c r="D1072" s="429"/>
      <c r="E1072" s="430"/>
      <c r="F1072" s="426"/>
      <c r="G1072" s="426"/>
      <c r="H1072" s="415"/>
      <c r="I1072" s="414"/>
      <c r="J1072" s="415"/>
    </row>
    <row r="1073" s="352" customFormat="1" ht="24" customHeight="1" spans="1:12">
      <c r="A1073" s="412">
        <v>2160603</v>
      </c>
      <c r="B1073" s="413">
        <f t="shared" si="198"/>
        <v>7</v>
      </c>
      <c r="C1073" s="6" t="s">
        <v>60</v>
      </c>
      <c r="D1073" s="429"/>
      <c r="E1073" s="430"/>
      <c r="F1073" s="426"/>
      <c r="G1073" s="426"/>
      <c r="H1073" s="415"/>
      <c r="I1073" s="414"/>
      <c r="J1073" s="415"/>
    </row>
    <row r="1074" s="352" customFormat="1" ht="24" customHeight="1" spans="1:12">
      <c r="A1074" s="412">
        <v>2160607</v>
      </c>
      <c r="B1074" s="413">
        <f t="shared" si="198"/>
        <v>7</v>
      </c>
      <c r="C1074" s="6" t="s">
        <v>886</v>
      </c>
      <c r="D1074" s="429"/>
      <c r="E1074" s="430"/>
      <c r="F1074" s="426"/>
      <c r="G1074" s="426"/>
      <c r="H1074" s="415"/>
      <c r="I1074" s="414"/>
      <c r="J1074" s="415"/>
    </row>
    <row r="1075" s="352" customFormat="1" ht="24" customHeight="1" spans="1:12">
      <c r="A1075" s="412">
        <v>2160699</v>
      </c>
      <c r="B1075" s="413">
        <f t="shared" si="198"/>
        <v>7</v>
      </c>
      <c r="C1075" s="6" t="s">
        <v>887</v>
      </c>
      <c r="D1075" s="429"/>
      <c r="E1075" s="430"/>
      <c r="F1075" s="426"/>
      <c r="G1075" s="426"/>
      <c r="H1075" s="415"/>
      <c r="I1075" s="414"/>
      <c r="J1075" s="415"/>
    </row>
    <row r="1076" s="352" customFormat="1" ht="24" customHeight="1" spans="1:12">
      <c r="A1076" s="407">
        <v>21699</v>
      </c>
      <c r="B1076" s="408">
        <f t="shared" si="198"/>
        <v>5</v>
      </c>
      <c r="C1076" s="409" t="s">
        <v>888</v>
      </c>
      <c r="D1076" s="431"/>
      <c r="E1076" s="432"/>
      <c r="F1076" s="427"/>
      <c r="G1076" s="427"/>
      <c r="H1076" s="411"/>
      <c r="I1076" s="410"/>
      <c r="J1076" s="411"/>
    </row>
    <row r="1077" s="352" customFormat="1" ht="24" customHeight="1" spans="1:12">
      <c r="A1077" s="412">
        <v>2169901</v>
      </c>
      <c r="B1077" s="413">
        <f t="shared" si="198"/>
        <v>7</v>
      </c>
      <c r="C1077" s="6" t="s">
        <v>889</v>
      </c>
      <c r="D1077" s="429"/>
      <c r="E1077" s="430"/>
      <c r="F1077" s="426"/>
      <c r="G1077" s="426"/>
      <c r="H1077" s="415"/>
      <c r="I1077" s="414"/>
      <c r="J1077" s="415"/>
    </row>
    <row r="1078" s="352" customFormat="1" ht="24" customHeight="1" spans="1:12">
      <c r="A1078" s="412">
        <v>2169999</v>
      </c>
      <c r="B1078" s="413">
        <f t="shared" si="198"/>
        <v>7</v>
      </c>
      <c r="C1078" s="6" t="s">
        <v>890</v>
      </c>
      <c r="D1078" s="429"/>
      <c r="E1078" s="430"/>
      <c r="F1078" s="426"/>
      <c r="G1078" s="426"/>
      <c r="H1078" s="415"/>
      <c r="I1078" s="414"/>
      <c r="J1078" s="415"/>
    </row>
    <row r="1079" s="352" customFormat="1" ht="24" customHeight="1" spans="1:12">
      <c r="A1079" s="401">
        <v>217</v>
      </c>
      <c r="B1079" s="402">
        <f t="shared" si="198"/>
        <v>3</v>
      </c>
      <c r="C1079" s="423" t="s">
        <v>891</v>
      </c>
      <c r="D1079" s="405">
        <v>36427645.04</v>
      </c>
      <c r="E1079" s="405">
        <v>9717756.22</v>
      </c>
      <c r="F1079" s="404">
        <f>VLOOKUP(A1079,[2]Sheet2!$A$1:$B$65536,2,FALSE)</f>
        <v>26844539.69</v>
      </c>
      <c r="G1079" s="404">
        <f>VLOOKUP(A1079,[2]Sheet1!$A$1:$B$65536,2,FALSE)</f>
        <v>26878878.42</v>
      </c>
      <c r="H1079" s="406">
        <f>G1079/F1079</f>
        <v>1.00127917000614</v>
      </c>
      <c r="I1079" s="405">
        <f>G1079-D1079</f>
        <v>-9548766.62</v>
      </c>
      <c r="J1079" s="406">
        <f>I1079/D1079</f>
        <v>-0.2621296712844</v>
      </c>
      <c r="K1079" s="465">
        <f>G1079/10000</f>
        <v>2687.887842</v>
      </c>
      <c r="L1079" s="465">
        <f>ROUND(K1079,0)</f>
        <v>2688</v>
      </c>
    </row>
    <row r="1080" s="352" customFormat="1" ht="24" customHeight="1" spans="1:12">
      <c r="A1080" s="407">
        <v>21701</v>
      </c>
      <c r="B1080" s="408">
        <f t="shared" si="198"/>
        <v>5</v>
      </c>
      <c r="C1080" s="409" t="s">
        <v>892</v>
      </c>
      <c r="D1080" s="431"/>
      <c r="E1080" s="432"/>
      <c r="F1080" s="427"/>
      <c r="G1080" s="427"/>
      <c r="H1080" s="411"/>
      <c r="I1080" s="410"/>
      <c r="J1080" s="411"/>
    </row>
    <row r="1081" s="352" customFormat="1" ht="24" customHeight="1" spans="1:12">
      <c r="A1081" s="412">
        <v>2170101</v>
      </c>
      <c r="B1081" s="413">
        <f t="shared" si="198"/>
        <v>7</v>
      </c>
      <c r="C1081" s="6" t="s">
        <v>58</v>
      </c>
      <c r="D1081" s="429"/>
      <c r="E1081" s="430"/>
      <c r="F1081" s="426"/>
      <c r="G1081" s="426"/>
      <c r="H1081" s="415"/>
      <c r="I1081" s="429"/>
      <c r="J1081" s="415"/>
    </row>
    <row r="1082" s="352" customFormat="1" ht="24" customHeight="1" spans="1:12">
      <c r="A1082" s="412">
        <v>2170102</v>
      </c>
      <c r="B1082" s="413">
        <f t="shared" si="198"/>
        <v>7</v>
      </c>
      <c r="C1082" s="6" t="s">
        <v>59</v>
      </c>
      <c r="D1082" s="429"/>
      <c r="E1082" s="430"/>
      <c r="F1082" s="426"/>
      <c r="G1082" s="426"/>
      <c r="H1082" s="415"/>
      <c r="I1082" s="429"/>
      <c r="J1082" s="415"/>
    </row>
    <row r="1083" s="352" customFormat="1" ht="24" customHeight="1" spans="1:12">
      <c r="A1083" s="412">
        <v>2170103</v>
      </c>
      <c r="B1083" s="413">
        <f t="shared" si="198"/>
        <v>7</v>
      </c>
      <c r="C1083" s="6" t="s">
        <v>60</v>
      </c>
      <c r="D1083" s="429"/>
      <c r="E1083" s="430"/>
      <c r="F1083" s="426"/>
      <c r="G1083" s="426"/>
      <c r="H1083" s="415"/>
      <c r="I1083" s="429"/>
      <c r="J1083" s="415"/>
    </row>
    <row r="1084" s="352" customFormat="1" ht="24" customHeight="1" spans="1:12">
      <c r="A1084" s="412">
        <v>2170104</v>
      </c>
      <c r="B1084" s="413">
        <f t="shared" si="198"/>
        <v>7</v>
      </c>
      <c r="C1084" s="6" t="s">
        <v>893</v>
      </c>
      <c r="D1084" s="429"/>
      <c r="E1084" s="430"/>
      <c r="F1084" s="426"/>
      <c r="G1084" s="426"/>
      <c r="H1084" s="415"/>
      <c r="I1084" s="429"/>
      <c r="J1084" s="415"/>
    </row>
    <row r="1085" s="352" customFormat="1" ht="24" customHeight="1" spans="1:12">
      <c r="A1085" s="412">
        <v>2170150</v>
      </c>
      <c r="B1085" s="413">
        <f t="shared" si="198"/>
        <v>7</v>
      </c>
      <c r="C1085" s="6" t="s">
        <v>67</v>
      </c>
      <c r="D1085" s="429"/>
      <c r="E1085" s="430"/>
      <c r="F1085" s="426"/>
      <c r="G1085" s="426"/>
      <c r="H1085" s="415"/>
      <c r="I1085" s="429"/>
      <c r="J1085" s="415"/>
    </row>
    <row r="1086" s="352" customFormat="1" ht="24" customHeight="1" spans="1:12">
      <c r="A1086" s="412">
        <v>2170199</v>
      </c>
      <c r="B1086" s="413">
        <f t="shared" si="198"/>
        <v>7</v>
      </c>
      <c r="C1086" s="6" t="s">
        <v>894</v>
      </c>
      <c r="D1086" s="429"/>
      <c r="E1086" s="430"/>
      <c r="F1086" s="426"/>
      <c r="G1086" s="426"/>
      <c r="H1086" s="415"/>
      <c r="I1086" s="429"/>
      <c r="J1086" s="415"/>
    </row>
    <row r="1087" s="352" customFormat="1" ht="24" customHeight="1" spans="1:12">
      <c r="A1087" s="407">
        <v>21702</v>
      </c>
      <c r="B1087" s="408">
        <f t="shared" si="198"/>
        <v>5</v>
      </c>
      <c r="C1087" s="409" t="s">
        <v>895</v>
      </c>
      <c r="D1087" s="431"/>
      <c r="E1087" s="432"/>
      <c r="F1087" s="427"/>
      <c r="G1087" s="427"/>
      <c r="H1087" s="411"/>
      <c r="I1087" s="410"/>
      <c r="J1087" s="411"/>
    </row>
    <row r="1088" s="352" customFormat="1" ht="24" customHeight="1" spans="1:12">
      <c r="A1088" s="412">
        <v>2170201</v>
      </c>
      <c r="B1088" s="413">
        <f t="shared" si="198"/>
        <v>7</v>
      </c>
      <c r="C1088" s="6" t="s">
        <v>896</v>
      </c>
      <c r="D1088" s="429"/>
      <c r="E1088" s="430"/>
      <c r="F1088" s="426"/>
      <c r="G1088" s="426"/>
      <c r="H1088" s="415"/>
      <c r="I1088" s="429"/>
      <c r="J1088" s="415"/>
    </row>
    <row r="1089" s="352" customFormat="1" ht="24" customHeight="1" spans="1:10">
      <c r="A1089" s="412">
        <v>2170202</v>
      </c>
      <c r="B1089" s="413">
        <f t="shared" si="198"/>
        <v>7</v>
      </c>
      <c r="C1089" s="6" t="s">
        <v>897</v>
      </c>
      <c r="D1089" s="429"/>
      <c r="E1089" s="430"/>
      <c r="F1089" s="426"/>
      <c r="G1089" s="426"/>
      <c r="H1089" s="415"/>
      <c r="I1089" s="429"/>
      <c r="J1089" s="415"/>
    </row>
    <row r="1090" s="352" customFormat="1" ht="24" customHeight="1" spans="1:10">
      <c r="A1090" s="412">
        <v>2170203</v>
      </c>
      <c r="B1090" s="413">
        <f t="shared" si="198"/>
        <v>7</v>
      </c>
      <c r="C1090" s="6" t="s">
        <v>898</v>
      </c>
      <c r="D1090" s="429"/>
      <c r="E1090" s="430"/>
      <c r="F1090" s="426"/>
      <c r="G1090" s="426"/>
      <c r="H1090" s="415"/>
      <c r="I1090" s="429"/>
      <c r="J1090" s="415"/>
    </row>
    <row r="1091" s="352" customFormat="1" ht="24" customHeight="1" spans="1:10">
      <c r="A1091" s="412">
        <v>2170204</v>
      </c>
      <c r="B1091" s="413">
        <f t="shared" si="198"/>
        <v>7</v>
      </c>
      <c r="C1091" s="6" t="s">
        <v>899</v>
      </c>
      <c r="D1091" s="429"/>
      <c r="E1091" s="430"/>
      <c r="F1091" s="426"/>
      <c r="G1091" s="426"/>
      <c r="H1091" s="415"/>
      <c r="I1091" s="429"/>
      <c r="J1091" s="415"/>
    </row>
    <row r="1092" s="352" customFormat="1" ht="24" customHeight="1" spans="1:10">
      <c r="A1092" s="412">
        <v>2170205</v>
      </c>
      <c r="B1092" s="413">
        <f t="shared" si="198"/>
        <v>7</v>
      </c>
      <c r="C1092" s="6" t="s">
        <v>900</v>
      </c>
      <c r="D1092" s="429"/>
      <c r="E1092" s="430"/>
      <c r="F1092" s="426"/>
      <c r="G1092" s="426"/>
      <c r="H1092" s="415"/>
      <c r="I1092" s="429"/>
      <c r="J1092" s="415"/>
    </row>
    <row r="1093" s="352" customFormat="1" ht="24" customHeight="1" spans="1:10">
      <c r="A1093" s="412">
        <v>2170206</v>
      </c>
      <c r="B1093" s="413">
        <f t="shared" si="198"/>
        <v>7</v>
      </c>
      <c r="C1093" s="6" t="s">
        <v>901</v>
      </c>
      <c r="D1093" s="429"/>
      <c r="E1093" s="430"/>
      <c r="F1093" s="426"/>
      <c r="G1093" s="426"/>
      <c r="H1093" s="415"/>
      <c r="I1093" s="429"/>
      <c r="J1093" s="415"/>
    </row>
    <row r="1094" s="352" customFormat="1" ht="24" customHeight="1" spans="1:10">
      <c r="A1094" s="412">
        <v>2170207</v>
      </c>
      <c r="B1094" s="413">
        <f t="shared" si="198"/>
        <v>7</v>
      </c>
      <c r="C1094" s="6" t="s">
        <v>902</v>
      </c>
      <c r="D1094" s="429"/>
      <c r="E1094" s="430"/>
      <c r="F1094" s="426"/>
      <c r="G1094" s="426"/>
      <c r="H1094" s="415"/>
      <c r="I1094" s="429"/>
      <c r="J1094" s="415"/>
    </row>
    <row r="1095" s="352" customFormat="1" ht="24" customHeight="1" spans="1:10">
      <c r="A1095" s="412">
        <v>2170208</v>
      </c>
      <c r="B1095" s="413">
        <f t="shared" si="198"/>
        <v>7</v>
      </c>
      <c r="C1095" s="6" t="s">
        <v>903</v>
      </c>
      <c r="D1095" s="429"/>
      <c r="E1095" s="430"/>
      <c r="F1095" s="426"/>
      <c r="G1095" s="426"/>
      <c r="H1095" s="415"/>
      <c r="I1095" s="429"/>
      <c r="J1095" s="415"/>
    </row>
    <row r="1096" s="352" customFormat="1" ht="24" customHeight="1" spans="1:10">
      <c r="A1096" s="412">
        <v>2170299</v>
      </c>
      <c r="B1096" s="413">
        <f t="shared" si="198"/>
        <v>7</v>
      </c>
      <c r="C1096" s="6" t="s">
        <v>904</v>
      </c>
      <c r="D1096" s="429"/>
      <c r="E1096" s="430"/>
      <c r="F1096" s="426"/>
      <c r="G1096" s="426"/>
      <c r="H1096" s="415"/>
      <c r="I1096" s="429"/>
      <c r="J1096" s="415"/>
    </row>
    <row r="1097" s="352" customFormat="1" ht="24" customHeight="1" spans="1:10">
      <c r="A1097" s="407">
        <v>21703</v>
      </c>
      <c r="B1097" s="408">
        <f t="shared" si="198"/>
        <v>5</v>
      </c>
      <c r="C1097" s="409" t="s">
        <v>905</v>
      </c>
      <c r="D1097" s="410">
        <v>36427645.04</v>
      </c>
      <c r="E1097" s="410">
        <v>9717756.22</v>
      </c>
      <c r="F1097" s="427">
        <f>VLOOKUP(A1097,[2]Sheet2!$A$1:$B$65536,2,FALSE)</f>
        <v>26844539.69</v>
      </c>
      <c r="G1097" s="427">
        <f>VLOOKUP(A1097,[2]Sheet1!$A$1:$B$65536,2,FALSE)</f>
        <v>26878878.42</v>
      </c>
      <c r="H1097" s="411">
        <f>G1097/F1097</f>
        <v>1.00127917000614</v>
      </c>
      <c r="I1097" s="410">
        <f>G1097-D1097</f>
        <v>-9548766.62</v>
      </c>
      <c r="J1097" s="411">
        <f>I1097/D1097</f>
        <v>-0.2621296712844</v>
      </c>
    </row>
    <row r="1098" s="352" customFormat="1" ht="24" customHeight="1" spans="1:10">
      <c r="A1098" s="412">
        <v>2170301</v>
      </c>
      <c r="B1098" s="413">
        <f t="shared" si="198"/>
        <v>7</v>
      </c>
      <c r="C1098" s="6" t="s">
        <v>906</v>
      </c>
      <c r="D1098" s="429"/>
      <c r="E1098" s="430"/>
      <c r="F1098" s="426"/>
      <c r="G1098" s="426"/>
      <c r="H1098" s="415"/>
      <c r="I1098" s="429"/>
      <c r="J1098" s="415"/>
    </row>
    <row r="1099" s="352" customFormat="1" ht="24" customHeight="1" spans="1:10">
      <c r="A1099" s="412">
        <v>2170302</v>
      </c>
      <c r="B1099" s="413">
        <f t="shared" si="198"/>
        <v>7</v>
      </c>
      <c r="C1099" s="6" t="s">
        <v>907</v>
      </c>
      <c r="D1099" s="414">
        <v>36427645.04</v>
      </c>
      <c r="E1099" s="414">
        <v>9717756.22</v>
      </c>
      <c r="F1099" s="426">
        <f>VLOOKUP(A1099,[2]Sheet2!$A$1:$B$65536,2,FALSE)</f>
        <v>26844539.69</v>
      </c>
      <c r="G1099" s="426">
        <f>VLOOKUP(A1099,[2]Sheet1!$A$1:$B$65536,2,FALSE)</f>
        <v>26878878.42</v>
      </c>
      <c r="H1099" s="415">
        <f>G1099/F1099</f>
        <v>1.00127917000614</v>
      </c>
      <c r="I1099" s="414">
        <f>G1099-D1099</f>
        <v>-9548766.62</v>
      </c>
      <c r="J1099" s="415">
        <f>I1099/D1099</f>
        <v>-0.2621296712844</v>
      </c>
    </row>
    <row r="1100" s="352" customFormat="1" ht="24" customHeight="1" spans="1:10">
      <c r="A1100" s="412">
        <v>2170303</v>
      </c>
      <c r="B1100" s="413">
        <f t="shared" si="198"/>
        <v>7</v>
      </c>
      <c r="C1100" s="6" t="s">
        <v>908</v>
      </c>
      <c r="D1100" s="429"/>
      <c r="E1100" s="430"/>
      <c r="F1100" s="426"/>
      <c r="G1100" s="426"/>
      <c r="H1100" s="415"/>
      <c r="I1100" s="429"/>
      <c r="J1100" s="415"/>
    </row>
    <row r="1101" s="352" customFormat="1" ht="24" customHeight="1" spans="1:10">
      <c r="A1101" s="412">
        <v>2170304</v>
      </c>
      <c r="B1101" s="413">
        <f t="shared" si="198"/>
        <v>7</v>
      </c>
      <c r="C1101" s="6" t="s">
        <v>909</v>
      </c>
      <c r="D1101" s="429"/>
      <c r="E1101" s="430"/>
      <c r="F1101" s="426"/>
      <c r="G1101" s="426"/>
      <c r="H1101" s="415"/>
      <c r="I1101" s="429"/>
      <c r="J1101" s="415"/>
    </row>
    <row r="1102" s="352" customFormat="1" ht="24" customHeight="1" spans="1:10">
      <c r="A1102" s="412">
        <v>2170399</v>
      </c>
      <c r="B1102" s="413">
        <f t="shared" si="198"/>
        <v>7</v>
      </c>
      <c r="C1102" s="6" t="s">
        <v>910</v>
      </c>
      <c r="D1102" s="429"/>
      <c r="E1102" s="430"/>
      <c r="F1102" s="426"/>
      <c r="G1102" s="426"/>
      <c r="H1102" s="415"/>
      <c r="I1102" s="429"/>
      <c r="J1102" s="415"/>
    </row>
    <row r="1103" s="352" customFormat="1" ht="24" customHeight="1" spans="1:10">
      <c r="A1103" s="407">
        <v>21704</v>
      </c>
      <c r="B1103" s="408">
        <f t="shared" ref="B1103:B1166" si="200">LEN(A1103)</f>
        <v>5</v>
      </c>
      <c r="C1103" s="409" t="s">
        <v>911</v>
      </c>
      <c r="D1103" s="431"/>
      <c r="E1103" s="432"/>
      <c r="F1103" s="427"/>
      <c r="G1103" s="427"/>
      <c r="H1103" s="411"/>
      <c r="I1103" s="410"/>
      <c r="J1103" s="411"/>
    </row>
    <row r="1104" s="352" customFormat="1" ht="24" customHeight="1" spans="1:10">
      <c r="A1104" s="412">
        <v>2170401</v>
      </c>
      <c r="B1104" s="413">
        <f t="shared" si="200"/>
        <v>7</v>
      </c>
      <c r="C1104" s="6" t="s">
        <v>912</v>
      </c>
      <c r="D1104" s="429"/>
      <c r="E1104" s="430"/>
      <c r="F1104" s="426"/>
      <c r="G1104" s="426"/>
      <c r="H1104" s="415"/>
      <c r="I1104" s="429"/>
      <c r="J1104" s="415"/>
    </row>
    <row r="1105" s="352" customFormat="1" ht="24" customHeight="1" spans="1:12">
      <c r="A1105" s="412">
        <v>2170499</v>
      </c>
      <c r="B1105" s="413">
        <f t="shared" si="200"/>
        <v>7</v>
      </c>
      <c r="C1105" s="6" t="s">
        <v>913</v>
      </c>
      <c r="D1105" s="429"/>
      <c r="E1105" s="430"/>
      <c r="F1105" s="426"/>
      <c r="G1105" s="426"/>
      <c r="H1105" s="415"/>
      <c r="I1105" s="429"/>
      <c r="J1105" s="415"/>
    </row>
    <row r="1106" s="352" customFormat="1" ht="24" customHeight="1" spans="1:12">
      <c r="A1106" s="407">
        <v>21799</v>
      </c>
      <c r="B1106" s="408">
        <f t="shared" si="200"/>
        <v>5</v>
      </c>
      <c r="C1106" s="409" t="s">
        <v>914</v>
      </c>
      <c r="D1106" s="431"/>
      <c r="E1106" s="432"/>
      <c r="F1106" s="427"/>
      <c r="G1106" s="427"/>
      <c r="H1106" s="411"/>
      <c r="I1106" s="410"/>
      <c r="J1106" s="411"/>
    </row>
    <row r="1107" s="352" customFormat="1" ht="24" customHeight="1" spans="1:12">
      <c r="A1107" s="412">
        <v>2179902</v>
      </c>
      <c r="B1107" s="413">
        <f t="shared" si="200"/>
        <v>7</v>
      </c>
      <c r="C1107" s="6" t="s">
        <v>915</v>
      </c>
      <c r="D1107" s="429"/>
      <c r="E1107" s="430"/>
      <c r="F1107" s="426"/>
      <c r="G1107" s="426"/>
      <c r="H1107" s="415"/>
      <c r="I1107" s="429"/>
      <c r="J1107" s="415"/>
    </row>
    <row r="1108" s="352" customFormat="1" ht="24" customHeight="1" spans="1:12">
      <c r="A1108" s="412">
        <v>2179999</v>
      </c>
      <c r="B1108" s="413">
        <f t="shared" si="200"/>
        <v>7</v>
      </c>
      <c r="C1108" s="6" t="s">
        <v>916</v>
      </c>
      <c r="D1108" s="429"/>
      <c r="E1108" s="430"/>
      <c r="F1108" s="426"/>
      <c r="G1108" s="426"/>
      <c r="H1108" s="415"/>
      <c r="I1108" s="429"/>
      <c r="J1108" s="415"/>
    </row>
    <row r="1109" s="352" customFormat="1" ht="24" customHeight="1" spans="1:12">
      <c r="A1109" s="401">
        <v>219</v>
      </c>
      <c r="B1109" s="402">
        <f t="shared" si="200"/>
        <v>3</v>
      </c>
      <c r="C1109" s="423" t="s">
        <v>917</v>
      </c>
      <c r="D1109" s="433"/>
      <c r="E1109" s="434"/>
      <c r="F1109" s="404"/>
      <c r="G1109" s="404"/>
      <c r="H1109" s="406"/>
      <c r="I1109" s="405"/>
      <c r="J1109" s="406"/>
      <c r="K1109" s="465">
        <f>G1109/10000</f>
        <v>0</v>
      </c>
      <c r="L1109" s="465">
        <f>ROUND(K1109,0)</f>
        <v>0</v>
      </c>
    </row>
    <row r="1110" s="352" customFormat="1" ht="24" customHeight="1" spans="1:12">
      <c r="A1110" s="407">
        <v>21901</v>
      </c>
      <c r="B1110" s="408">
        <f t="shared" si="200"/>
        <v>5</v>
      </c>
      <c r="C1110" s="409" t="s">
        <v>918</v>
      </c>
      <c r="D1110" s="431"/>
      <c r="E1110" s="432"/>
      <c r="F1110" s="427"/>
      <c r="G1110" s="427"/>
      <c r="H1110" s="411"/>
      <c r="I1110" s="410"/>
      <c r="J1110" s="411"/>
    </row>
    <row r="1111" s="352" customFormat="1" ht="24" customHeight="1" spans="1:12">
      <c r="A1111" s="407">
        <v>21902</v>
      </c>
      <c r="B1111" s="408">
        <f t="shared" si="200"/>
        <v>5</v>
      </c>
      <c r="C1111" s="409" t="s">
        <v>919</v>
      </c>
      <c r="D1111" s="431"/>
      <c r="E1111" s="432"/>
      <c r="F1111" s="427"/>
      <c r="G1111" s="427"/>
      <c r="H1111" s="411"/>
      <c r="I1111" s="410"/>
      <c r="J1111" s="411"/>
    </row>
    <row r="1112" s="352" customFormat="1" ht="24" customHeight="1" spans="1:12">
      <c r="A1112" s="407">
        <v>21903</v>
      </c>
      <c r="B1112" s="408">
        <f t="shared" si="200"/>
        <v>5</v>
      </c>
      <c r="C1112" s="409" t="s">
        <v>920</v>
      </c>
      <c r="D1112" s="431"/>
      <c r="E1112" s="432"/>
      <c r="F1112" s="427"/>
      <c r="G1112" s="427"/>
      <c r="H1112" s="411"/>
      <c r="I1112" s="410"/>
      <c r="J1112" s="411"/>
    </row>
    <row r="1113" s="352" customFormat="1" ht="24" customHeight="1" spans="1:12">
      <c r="A1113" s="407">
        <v>21904</v>
      </c>
      <c r="B1113" s="408">
        <f t="shared" si="200"/>
        <v>5</v>
      </c>
      <c r="C1113" s="409" t="s">
        <v>921</v>
      </c>
      <c r="D1113" s="431"/>
      <c r="E1113" s="432"/>
      <c r="F1113" s="427"/>
      <c r="G1113" s="427"/>
      <c r="H1113" s="411"/>
      <c r="I1113" s="410"/>
      <c r="J1113" s="411"/>
    </row>
    <row r="1114" s="352" customFormat="1" ht="24" customHeight="1" spans="1:12">
      <c r="A1114" s="407">
        <v>21905</v>
      </c>
      <c r="B1114" s="408">
        <f t="shared" si="200"/>
        <v>5</v>
      </c>
      <c r="C1114" s="409" t="s">
        <v>922</v>
      </c>
      <c r="D1114" s="431"/>
      <c r="E1114" s="432"/>
      <c r="F1114" s="427"/>
      <c r="G1114" s="427"/>
      <c r="H1114" s="411"/>
      <c r="I1114" s="410"/>
      <c r="J1114" s="411"/>
    </row>
    <row r="1115" s="352" customFormat="1" ht="24" customHeight="1" spans="1:12">
      <c r="A1115" s="407">
        <v>21906</v>
      </c>
      <c r="B1115" s="408">
        <f t="shared" si="200"/>
        <v>5</v>
      </c>
      <c r="C1115" s="409" t="s">
        <v>697</v>
      </c>
      <c r="D1115" s="431"/>
      <c r="E1115" s="432"/>
      <c r="F1115" s="427"/>
      <c r="G1115" s="427"/>
      <c r="H1115" s="411"/>
      <c r="I1115" s="410"/>
      <c r="J1115" s="411"/>
    </row>
    <row r="1116" s="352" customFormat="1" ht="24" customHeight="1" spans="1:12">
      <c r="A1116" s="407">
        <v>21907</v>
      </c>
      <c r="B1116" s="408">
        <f t="shared" si="200"/>
        <v>5</v>
      </c>
      <c r="C1116" s="409" t="s">
        <v>923</v>
      </c>
      <c r="D1116" s="431"/>
      <c r="E1116" s="432"/>
      <c r="F1116" s="427"/>
      <c r="G1116" s="427"/>
      <c r="H1116" s="411"/>
      <c r="I1116" s="410"/>
      <c r="J1116" s="411"/>
    </row>
    <row r="1117" s="352" customFormat="1" ht="24" customHeight="1" spans="1:12">
      <c r="A1117" s="407">
        <v>21908</v>
      </c>
      <c r="B1117" s="408">
        <f t="shared" si="200"/>
        <v>5</v>
      </c>
      <c r="C1117" s="409" t="s">
        <v>924</v>
      </c>
      <c r="D1117" s="431"/>
      <c r="E1117" s="432"/>
      <c r="F1117" s="427"/>
      <c r="G1117" s="427"/>
      <c r="H1117" s="411"/>
      <c r="I1117" s="410"/>
      <c r="J1117" s="411"/>
    </row>
    <row r="1118" s="352" customFormat="1" ht="24" customHeight="1" spans="1:12">
      <c r="A1118" s="407">
        <v>21999</v>
      </c>
      <c r="B1118" s="408">
        <f t="shared" si="200"/>
        <v>5</v>
      </c>
      <c r="C1118" s="409" t="s">
        <v>925</v>
      </c>
      <c r="D1118" s="431"/>
      <c r="E1118" s="432"/>
      <c r="F1118" s="427"/>
      <c r="G1118" s="427"/>
      <c r="H1118" s="411"/>
      <c r="I1118" s="410"/>
      <c r="J1118" s="411"/>
    </row>
    <row r="1119" s="352" customFormat="1" ht="24" customHeight="1" spans="1:12">
      <c r="A1119" s="401">
        <v>220</v>
      </c>
      <c r="B1119" s="402">
        <f t="shared" si="200"/>
        <v>3</v>
      </c>
      <c r="C1119" s="423" t="s">
        <v>926</v>
      </c>
      <c r="D1119" s="405">
        <v>6258407.58</v>
      </c>
      <c r="E1119" s="425">
        <v>4870128.51</v>
      </c>
      <c r="F1119" s="404">
        <f>VLOOKUP(A1119,[2]Sheet2!$A$1:$B$65536,2,FALSE)</f>
        <v>6461922.67</v>
      </c>
      <c r="G1119" s="404">
        <f>VLOOKUP(A1119,[2]Sheet1!$A$1:$B$65536,2,FALSE)</f>
        <v>6388988.52</v>
      </c>
      <c r="H1119" s="406">
        <f t="shared" ref="H1119:H1122" si="201">G1119/F1119</f>
        <v>0.988713243143778</v>
      </c>
      <c r="I1119" s="405">
        <f>G1119-D1119</f>
        <v>130580.939999999</v>
      </c>
      <c r="J1119" s="406">
        <f t="shared" ref="J1119:J1122" si="202">I1119/D1119</f>
        <v>0.0208648826927312</v>
      </c>
      <c r="K1119" s="465">
        <f>G1119/10000</f>
        <v>638.898852</v>
      </c>
      <c r="L1119" s="465">
        <f>ROUND(K1119,0)</f>
        <v>639</v>
      </c>
    </row>
    <row r="1120" s="352" customFormat="1" ht="24" customHeight="1" spans="1:12">
      <c r="A1120" s="407">
        <v>22001</v>
      </c>
      <c r="B1120" s="408">
        <f t="shared" si="200"/>
        <v>5</v>
      </c>
      <c r="C1120" s="409" t="s">
        <v>927</v>
      </c>
      <c r="D1120" s="410">
        <v>6256945.38</v>
      </c>
      <c r="E1120" s="410">
        <v>4870128.51</v>
      </c>
      <c r="F1120" s="427">
        <f>VLOOKUP(A1120,[2]Sheet2!$A$1:$B$65536,2,FALSE)</f>
        <v>6461922.67</v>
      </c>
      <c r="G1120" s="427">
        <f>VLOOKUP(A1120,[2]Sheet1!$A$1:$B$65536,2,FALSE)</f>
        <v>6388988.52</v>
      </c>
      <c r="H1120" s="411">
        <f t="shared" si="201"/>
        <v>0.988713243143778</v>
      </c>
      <c r="I1120" s="410">
        <f>G1120-D1120</f>
        <v>132043.14</v>
      </c>
      <c r="J1120" s="411">
        <f t="shared" si="202"/>
        <v>0.0211034509622009</v>
      </c>
    </row>
    <row r="1121" s="352" customFormat="1" ht="24" customHeight="1" spans="1:10">
      <c r="A1121" s="412">
        <v>2200101</v>
      </c>
      <c r="B1121" s="413">
        <f t="shared" si="200"/>
        <v>7</v>
      </c>
      <c r="C1121" s="6" t="s">
        <v>58</v>
      </c>
      <c r="D1121" s="414">
        <v>2165016.29</v>
      </c>
      <c r="E1121" s="414">
        <v>1095493.71</v>
      </c>
      <c r="F1121" s="426">
        <f>VLOOKUP(A1121,[2]Sheet2!$A$1:$B$65536,2,FALSE)</f>
        <v>2812003.67</v>
      </c>
      <c r="G1121" s="426">
        <f>VLOOKUP(A1121,[2]Sheet1!$A$1:$B$65536,2,FALSE)</f>
        <v>2937810.81</v>
      </c>
      <c r="H1121" s="415">
        <f t="shared" si="201"/>
        <v>1.0447393228331</v>
      </c>
      <c r="I1121" s="414">
        <f>G1121-D1121</f>
        <v>772794.52</v>
      </c>
      <c r="J1121" s="415">
        <f t="shared" si="202"/>
        <v>0.356946284224032</v>
      </c>
    </row>
    <row r="1122" s="352" customFormat="1" ht="24" customHeight="1" spans="1:10">
      <c r="A1122" s="412">
        <v>2200102</v>
      </c>
      <c r="B1122" s="413">
        <f t="shared" si="200"/>
        <v>7</v>
      </c>
      <c r="C1122" s="6" t="s">
        <v>59</v>
      </c>
      <c r="D1122" s="414">
        <v>54060</v>
      </c>
      <c r="E1122" s="414"/>
      <c r="F1122" s="426">
        <f>VLOOKUP(A1122,[2]Sheet2!$A$1:$B$65536,2,FALSE)</f>
        <v>374370</v>
      </c>
      <c r="G1122" s="426">
        <f>VLOOKUP(A1122,[2]Sheet1!$A$1:$B$65536,2,FALSE)</f>
        <v>374343.8</v>
      </c>
      <c r="H1122" s="415"/>
      <c r="I1122" s="414">
        <f>G1122-D1122</f>
        <v>320283.8</v>
      </c>
      <c r="J1122" s="415">
        <f t="shared" si="202"/>
        <v>5.92459859415464</v>
      </c>
    </row>
    <row r="1123" s="352" customFormat="1" ht="24" customHeight="1" spans="1:10">
      <c r="A1123" s="412">
        <v>2200103</v>
      </c>
      <c r="B1123" s="413">
        <f t="shared" si="200"/>
        <v>7</v>
      </c>
      <c r="C1123" s="6" t="s">
        <v>60</v>
      </c>
      <c r="D1123" s="414"/>
      <c r="E1123" s="414"/>
      <c r="F1123" s="426"/>
      <c r="G1123" s="426"/>
      <c r="H1123" s="415"/>
      <c r="I1123" s="414"/>
      <c r="J1123" s="415"/>
    </row>
    <row r="1124" s="352" customFormat="1" ht="24" customHeight="1" spans="1:10">
      <c r="A1124" s="412">
        <v>2200104</v>
      </c>
      <c r="B1124" s="413">
        <f t="shared" si="200"/>
        <v>7</v>
      </c>
      <c r="C1124" s="6" t="s">
        <v>928</v>
      </c>
      <c r="D1124" s="414">
        <v>447580</v>
      </c>
      <c r="E1124" s="414"/>
      <c r="F1124" s="426"/>
      <c r="G1124" s="426"/>
      <c r="H1124" s="415"/>
      <c r="I1124" s="414">
        <f>G1124-D1124</f>
        <v>-447580</v>
      </c>
      <c r="J1124" s="415">
        <f>I1124/D1124</f>
        <v>-1</v>
      </c>
    </row>
    <row r="1125" s="352" customFormat="1" ht="24" customHeight="1" spans="1:10">
      <c r="A1125" s="412">
        <v>2200106</v>
      </c>
      <c r="B1125" s="413">
        <f t="shared" si="200"/>
        <v>7</v>
      </c>
      <c r="C1125" s="6" t="s">
        <v>929</v>
      </c>
      <c r="D1125" s="414">
        <v>2566545.2</v>
      </c>
      <c r="E1125" s="414">
        <v>3467654.8</v>
      </c>
      <c r="F1125" s="426">
        <f>VLOOKUP(A1125,[2]Sheet2!$A$1:$B$65536,2,FALSE)</f>
        <v>2555260</v>
      </c>
      <c r="G1125" s="426">
        <f>VLOOKUP(A1125,[2]Sheet1!$A$1:$B$65536,2,FALSE)</f>
        <v>1995513.21</v>
      </c>
      <c r="H1125" s="415">
        <f>G1125/F1125</f>
        <v>0.780943313009244</v>
      </c>
      <c r="I1125" s="414">
        <f>G1125-D1125</f>
        <v>-571031.99</v>
      </c>
      <c r="J1125" s="415">
        <f>I1125/D1125</f>
        <v>-0.222490525395773</v>
      </c>
    </row>
    <row r="1126" s="352" customFormat="1" ht="24" customHeight="1" spans="1:10">
      <c r="A1126" s="412">
        <v>2200107</v>
      </c>
      <c r="B1126" s="413">
        <f t="shared" si="200"/>
        <v>7</v>
      </c>
      <c r="C1126" s="6" t="s">
        <v>930</v>
      </c>
      <c r="D1126" s="414"/>
      <c r="E1126" s="414"/>
      <c r="F1126" s="426"/>
      <c r="G1126" s="426"/>
      <c r="H1126" s="415"/>
      <c r="I1126" s="414"/>
      <c r="J1126" s="415"/>
    </row>
    <row r="1127" s="352" customFormat="1" ht="24" customHeight="1" spans="1:10">
      <c r="A1127" s="412">
        <v>2200108</v>
      </c>
      <c r="B1127" s="413">
        <f t="shared" si="200"/>
        <v>7</v>
      </c>
      <c r="C1127" s="6" t="s">
        <v>931</v>
      </c>
      <c r="D1127" s="414"/>
      <c r="E1127" s="414"/>
      <c r="F1127" s="426"/>
      <c r="G1127" s="426"/>
      <c r="H1127" s="415"/>
      <c r="I1127" s="414"/>
      <c r="J1127" s="415"/>
    </row>
    <row r="1128" s="352" customFormat="1" ht="24" customHeight="1" spans="1:10">
      <c r="A1128" s="412">
        <v>2200109</v>
      </c>
      <c r="B1128" s="413">
        <f t="shared" si="200"/>
        <v>7</v>
      </c>
      <c r="C1128" s="6" t="s">
        <v>932</v>
      </c>
      <c r="D1128" s="414"/>
      <c r="E1128" s="414"/>
      <c r="F1128" s="426">
        <f>VLOOKUP(A1128,[2]Sheet2!$A$1:$B$65536,2,FALSE)</f>
        <v>221169</v>
      </c>
      <c r="G1128" s="426">
        <f>VLOOKUP(A1128,[2]Sheet1!$A$1:$B$65536,2,FALSE)</f>
        <v>220000</v>
      </c>
      <c r="H1128" s="415"/>
      <c r="I1128" s="414"/>
      <c r="J1128" s="415"/>
    </row>
    <row r="1129" s="352" customFormat="1" ht="24" customHeight="1" spans="1:10">
      <c r="A1129" s="412">
        <v>2200112</v>
      </c>
      <c r="B1129" s="413">
        <f t="shared" si="200"/>
        <v>7</v>
      </c>
      <c r="C1129" s="6" t="s">
        <v>933</v>
      </c>
      <c r="D1129" s="414"/>
      <c r="E1129" s="414"/>
      <c r="F1129" s="426">
        <f>VLOOKUP(A1129,[2]Sheet2!$A$1:$B$65536,2,FALSE)</f>
        <v>70140</v>
      </c>
      <c r="G1129" s="426">
        <f>VLOOKUP(A1129,[2]Sheet1!$A$1:$B$65536,2,FALSE)</f>
        <v>366501.2</v>
      </c>
      <c r="H1129" s="415"/>
      <c r="I1129" s="414">
        <f>G1129-D1129</f>
        <v>366501.2</v>
      </c>
      <c r="J1129" s="415"/>
    </row>
    <row r="1130" s="352" customFormat="1" ht="24" customHeight="1" spans="1:10">
      <c r="A1130" s="412">
        <v>2200113</v>
      </c>
      <c r="B1130" s="413">
        <f t="shared" si="200"/>
        <v>7</v>
      </c>
      <c r="C1130" s="6" t="s">
        <v>934</v>
      </c>
      <c r="D1130" s="414"/>
      <c r="E1130" s="414"/>
      <c r="F1130" s="426"/>
      <c r="G1130" s="426"/>
      <c r="H1130" s="415"/>
      <c r="I1130" s="414"/>
      <c r="J1130" s="415"/>
    </row>
    <row r="1131" s="352" customFormat="1" ht="24" customHeight="1" spans="1:10">
      <c r="A1131" s="412">
        <v>2200114</v>
      </c>
      <c r="B1131" s="413">
        <f t="shared" si="200"/>
        <v>7</v>
      </c>
      <c r="C1131" s="6" t="s">
        <v>935</v>
      </c>
      <c r="D1131" s="414"/>
      <c r="E1131" s="414"/>
      <c r="F1131" s="426"/>
      <c r="G1131" s="426"/>
      <c r="H1131" s="415"/>
      <c r="I1131" s="414"/>
      <c r="J1131" s="415"/>
    </row>
    <row r="1132" s="352" customFormat="1" ht="24" customHeight="1" spans="1:10">
      <c r="A1132" s="412">
        <v>2200115</v>
      </c>
      <c r="B1132" s="413">
        <f t="shared" si="200"/>
        <v>7</v>
      </c>
      <c r="C1132" s="6" t="s">
        <v>936</v>
      </c>
      <c r="D1132" s="414"/>
      <c r="E1132" s="414"/>
      <c r="F1132" s="426"/>
      <c r="G1132" s="426"/>
      <c r="H1132" s="415"/>
      <c r="I1132" s="414"/>
      <c r="J1132" s="415"/>
    </row>
    <row r="1133" s="352" customFormat="1" ht="24" customHeight="1" spans="1:10">
      <c r="A1133" s="412">
        <v>2200116</v>
      </c>
      <c r="B1133" s="413">
        <f t="shared" si="200"/>
        <v>7</v>
      </c>
      <c r="C1133" s="6" t="s">
        <v>937</v>
      </c>
      <c r="D1133" s="414"/>
      <c r="E1133" s="414"/>
      <c r="F1133" s="426"/>
      <c r="G1133" s="426"/>
      <c r="H1133" s="415"/>
      <c r="I1133" s="414"/>
      <c r="J1133" s="415"/>
    </row>
    <row r="1134" s="352" customFormat="1" ht="24" customHeight="1" spans="1:10">
      <c r="A1134" s="412">
        <v>2200119</v>
      </c>
      <c r="B1134" s="413">
        <f t="shared" si="200"/>
        <v>7</v>
      </c>
      <c r="C1134" s="6" t="s">
        <v>938</v>
      </c>
      <c r="D1134" s="414"/>
      <c r="E1134" s="414"/>
      <c r="F1134" s="426"/>
      <c r="G1134" s="426"/>
      <c r="H1134" s="415"/>
      <c r="I1134" s="414"/>
      <c r="J1134" s="415"/>
    </row>
    <row r="1135" s="352" customFormat="1" ht="24" customHeight="1" spans="1:10">
      <c r="A1135" s="412">
        <v>2200120</v>
      </c>
      <c r="B1135" s="413">
        <f t="shared" si="200"/>
        <v>7</v>
      </c>
      <c r="C1135" s="6" t="s">
        <v>939</v>
      </c>
      <c r="D1135" s="414"/>
      <c r="E1135" s="414"/>
      <c r="F1135" s="426"/>
      <c r="G1135" s="426"/>
      <c r="H1135" s="415"/>
      <c r="I1135" s="414"/>
      <c r="J1135" s="415"/>
    </row>
    <row r="1136" s="352" customFormat="1" ht="24" customHeight="1" spans="1:10">
      <c r="A1136" s="412">
        <v>2200121</v>
      </c>
      <c r="B1136" s="413">
        <f t="shared" si="200"/>
        <v>7</v>
      </c>
      <c r="C1136" s="6" t="s">
        <v>940</v>
      </c>
      <c r="D1136" s="414"/>
      <c r="E1136" s="414"/>
      <c r="F1136" s="426"/>
      <c r="G1136" s="426"/>
      <c r="H1136" s="415"/>
      <c r="I1136" s="414"/>
      <c r="J1136" s="415"/>
    </row>
    <row r="1137" s="352" customFormat="1" ht="24" customHeight="1" spans="1:10">
      <c r="A1137" s="412">
        <v>2200122</v>
      </c>
      <c r="B1137" s="413">
        <f t="shared" si="200"/>
        <v>7</v>
      </c>
      <c r="C1137" s="6" t="s">
        <v>941</v>
      </c>
      <c r="D1137" s="414"/>
      <c r="E1137" s="414"/>
      <c r="F1137" s="426"/>
      <c r="G1137" s="426"/>
      <c r="H1137" s="415"/>
      <c r="I1137" s="414"/>
      <c r="J1137" s="415"/>
    </row>
    <row r="1138" s="352" customFormat="1" ht="24" customHeight="1" spans="1:10">
      <c r="A1138" s="412">
        <v>2200123</v>
      </c>
      <c r="B1138" s="413">
        <f t="shared" si="200"/>
        <v>7</v>
      </c>
      <c r="C1138" s="6" t="s">
        <v>942</v>
      </c>
      <c r="D1138" s="414"/>
      <c r="E1138" s="414"/>
      <c r="F1138" s="426"/>
      <c r="G1138" s="426"/>
      <c r="H1138" s="415"/>
      <c r="I1138" s="414"/>
      <c r="J1138" s="415"/>
    </row>
    <row r="1139" s="352" customFormat="1" ht="24" customHeight="1" spans="1:10">
      <c r="A1139" s="412">
        <v>2200124</v>
      </c>
      <c r="B1139" s="413">
        <f t="shared" si="200"/>
        <v>7</v>
      </c>
      <c r="C1139" s="6" t="s">
        <v>943</v>
      </c>
      <c r="D1139" s="414"/>
      <c r="E1139" s="414"/>
      <c r="F1139" s="426"/>
      <c r="G1139" s="426"/>
      <c r="H1139" s="415"/>
      <c r="I1139" s="414"/>
      <c r="J1139" s="415"/>
    </row>
    <row r="1140" s="352" customFormat="1" ht="24" customHeight="1" spans="1:10">
      <c r="A1140" s="412">
        <v>2200125</v>
      </c>
      <c r="B1140" s="413">
        <f t="shared" si="200"/>
        <v>7</v>
      </c>
      <c r="C1140" s="6" t="s">
        <v>944</v>
      </c>
      <c r="D1140" s="414"/>
      <c r="E1140" s="414"/>
      <c r="F1140" s="426"/>
      <c r="G1140" s="426"/>
      <c r="H1140" s="415"/>
      <c r="I1140" s="414"/>
      <c r="J1140" s="415"/>
    </row>
    <row r="1141" s="352" customFormat="1" ht="24" customHeight="1" spans="1:10">
      <c r="A1141" s="412">
        <v>2200126</v>
      </c>
      <c r="B1141" s="413">
        <f t="shared" si="200"/>
        <v>7</v>
      </c>
      <c r="C1141" s="6" t="s">
        <v>945</v>
      </c>
      <c r="D1141" s="414"/>
      <c r="E1141" s="414"/>
      <c r="F1141" s="426"/>
      <c r="G1141" s="426"/>
      <c r="H1141" s="415"/>
      <c r="I1141" s="414"/>
      <c r="J1141" s="415"/>
    </row>
    <row r="1142" s="352" customFormat="1" ht="24" customHeight="1" spans="1:10">
      <c r="A1142" s="412">
        <v>2200127</v>
      </c>
      <c r="B1142" s="413">
        <f t="shared" si="200"/>
        <v>7</v>
      </c>
      <c r="C1142" s="6" t="s">
        <v>946</v>
      </c>
      <c r="D1142" s="414"/>
      <c r="E1142" s="414"/>
      <c r="F1142" s="426"/>
      <c r="G1142" s="426"/>
      <c r="H1142" s="415"/>
      <c r="I1142" s="414"/>
      <c r="J1142" s="415"/>
    </row>
    <row r="1143" s="352" customFormat="1" ht="24" customHeight="1" spans="1:10">
      <c r="A1143" s="412">
        <v>2200128</v>
      </c>
      <c r="B1143" s="413">
        <f t="shared" si="200"/>
        <v>7</v>
      </c>
      <c r="C1143" s="6" t="s">
        <v>947</v>
      </c>
      <c r="D1143" s="414"/>
      <c r="E1143" s="414"/>
      <c r="F1143" s="426"/>
      <c r="G1143" s="426"/>
      <c r="H1143" s="415"/>
      <c r="I1143" s="414"/>
      <c r="J1143" s="415"/>
    </row>
    <row r="1144" s="352" customFormat="1" ht="24" customHeight="1" spans="1:10">
      <c r="A1144" s="412">
        <v>2200129</v>
      </c>
      <c r="B1144" s="413">
        <f t="shared" si="200"/>
        <v>7</v>
      </c>
      <c r="C1144" s="6" t="s">
        <v>948</v>
      </c>
      <c r="D1144" s="414"/>
      <c r="E1144" s="414"/>
      <c r="F1144" s="426"/>
      <c r="G1144" s="426"/>
      <c r="H1144" s="415"/>
      <c r="I1144" s="414"/>
      <c r="J1144" s="415"/>
    </row>
    <row r="1145" s="352" customFormat="1" ht="24" customHeight="1" spans="1:10">
      <c r="A1145" s="412">
        <v>2200150</v>
      </c>
      <c r="B1145" s="413">
        <f t="shared" si="200"/>
        <v>7</v>
      </c>
      <c r="C1145" s="6" t="s">
        <v>67</v>
      </c>
      <c r="D1145" s="414"/>
      <c r="E1145" s="414"/>
      <c r="F1145" s="426"/>
      <c r="G1145" s="426"/>
      <c r="H1145" s="415"/>
      <c r="I1145" s="414"/>
      <c r="J1145" s="415"/>
    </row>
    <row r="1146" s="352" customFormat="1" ht="24" customHeight="1" spans="1:10">
      <c r="A1146" s="412">
        <v>2200199</v>
      </c>
      <c r="B1146" s="413">
        <f t="shared" si="200"/>
        <v>7</v>
      </c>
      <c r="C1146" s="6" t="s">
        <v>949</v>
      </c>
      <c r="D1146" s="414">
        <v>1023743.89</v>
      </c>
      <c r="E1146" s="414">
        <v>306980</v>
      </c>
      <c r="F1146" s="426">
        <f>VLOOKUP(A1146,[2]Sheet2!$A$1:$B$65536,2,FALSE)</f>
        <v>428980</v>
      </c>
      <c r="G1146" s="426">
        <f>VLOOKUP(A1146,[2]Sheet1!$A$1:$B$65536,2,FALSE)</f>
        <v>494819.5</v>
      </c>
      <c r="H1146" s="415">
        <f t="shared" ref="H1146:H1148" si="203">G1146/F1146</f>
        <v>1.1534791831787</v>
      </c>
      <c r="I1146" s="414">
        <f>G1146-D1146</f>
        <v>-528924.39</v>
      </c>
      <c r="J1146" s="415">
        <f t="shared" ref="J1146:J1148" si="204">I1146/D1146</f>
        <v>-0.516656944345719</v>
      </c>
    </row>
    <row r="1147" s="352" customFormat="1" ht="24" customHeight="1" spans="1:10">
      <c r="A1147" s="407">
        <v>22005</v>
      </c>
      <c r="B1147" s="408">
        <f t="shared" si="200"/>
        <v>5</v>
      </c>
      <c r="C1147" s="409" t="s">
        <v>950</v>
      </c>
      <c r="D1147" s="410">
        <v>1462.2</v>
      </c>
      <c r="E1147" s="410"/>
      <c r="F1147" s="427"/>
      <c r="G1147" s="427"/>
      <c r="H1147" s="411"/>
      <c r="I1147" s="410">
        <f>G1147-D1147</f>
        <v>-1462.2</v>
      </c>
      <c r="J1147" s="411">
        <f t="shared" si="204"/>
        <v>-1</v>
      </c>
    </row>
    <row r="1148" s="352" customFormat="1" ht="24" customHeight="1" spans="1:10">
      <c r="A1148" s="412">
        <v>2200501</v>
      </c>
      <c r="B1148" s="413">
        <f t="shared" si="200"/>
        <v>7</v>
      </c>
      <c r="C1148" s="6" t="s">
        <v>58</v>
      </c>
      <c r="D1148" s="414">
        <v>1462.2</v>
      </c>
      <c r="E1148" s="414"/>
      <c r="F1148" s="426"/>
      <c r="G1148" s="426"/>
      <c r="H1148" s="415"/>
      <c r="I1148" s="414">
        <f>G1148-D1148</f>
        <v>-1462.2</v>
      </c>
      <c r="J1148" s="415"/>
    </row>
    <row r="1149" s="352" customFormat="1" ht="24" customHeight="1" spans="1:10">
      <c r="A1149" s="412">
        <v>2200502</v>
      </c>
      <c r="B1149" s="413">
        <f t="shared" si="200"/>
        <v>7</v>
      </c>
      <c r="C1149" s="6" t="s">
        <v>59</v>
      </c>
      <c r="D1149" s="414"/>
      <c r="E1149" s="414"/>
      <c r="F1149" s="426"/>
      <c r="G1149" s="426"/>
      <c r="H1149" s="415"/>
      <c r="I1149" s="414"/>
      <c r="J1149" s="415"/>
    </row>
    <row r="1150" s="352" customFormat="1" ht="24" customHeight="1" spans="1:10">
      <c r="A1150" s="412">
        <v>2200503</v>
      </c>
      <c r="B1150" s="413">
        <f t="shared" si="200"/>
        <v>7</v>
      </c>
      <c r="C1150" s="6" t="s">
        <v>60</v>
      </c>
      <c r="D1150" s="414"/>
      <c r="E1150" s="414"/>
      <c r="F1150" s="426"/>
      <c r="G1150" s="426"/>
      <c r="H1150" s="415"/>
      <c r="I1150" s="414"/>
      <c r="J1150" s="415"/>
    </row>
    <row r="1151" s="352" customFormat="1" ht="24" customHeight="1" spans="1:10">
      <c r="A1151" s="412">
        <v>2200504</v>
      </c>
      <c r="B1151" s="413">
        <f t="shared" si="200"/>
        <v>7</v>
      </c>
      <c r="C1151" s="6" t="s">
        <v>951</v>
      </c>
      <c r="D1151" s="414"/>
      <c r="E1151" s="414"/>
      <c r="F1151" s="426"/>
      <c r="G1151" s="426"/>
      <c r="H1151" s="415"/>
      <c r="I1151" s="414"/>
      <c r="J1151" s="415"/>
    </row>
    <row r="1152" s="352" customFormat="1" ht="24" customHeight="1" spans="1:10">
      <c r="A1152" s="412">
        <v>2200506</v>
      </c>
      <c r="B1152" s="413">
        <f t="shared" si="200"/>
        <v>7</v>
      </c>
      <c r="C1152" s="6" t="s">
        <v>952</v>
      </c>
      <c r="D1152" s="414"/>
      <c r="E1152" s="414"/>
      <c r="F1152" s="426"/>
      <c r="G1152" s="426"/>
      <c r="H1152" s="415"/>
      <c r="I1152" s="414"/>
      <c r="J1152" s="415"/>
    </row>
    <row r="1153" s="352" customFormat="1" ht="24" customHeight="1" spans="1:12">
      <c r="A1153" s="412">
        <v>2200507</v>
      </c>
      <c r="B1153" s="413">
        <f t="shared" si="200"/>
        <v>7</v>
      </c>
      <c r="C1153" s="6" t="s">
        <v>953</v>
      </c>
      <c r="D1153" s="414"/>
      <c r="E1153" s="414"/>
      <c r="F1153" s="426"/>
      <c r="G1153" s="426"/>
      <c r="H1153" s="415"/>
      <c r="I1153" s="414"/>
      <c r="J1153" s="415"/>
    </row>
    <row r="1154" s="352" customFormat="1" ht="24" customHeight="1" spans="1:12">
      <c r="A1154" s="412">
        <v>2200508</v>
      </c>
      <c r="B1154" s="413">
        <f t="shared" si="200"/>
        <v>7</v>
      </c>
      <c r="C1154" s="6" t="s">
        <v>954</v>
      </c>
      <c r="D1154" s="414"/>
      <c r="E1154" s="414"/>
      <c r="F1154" s="426"/>
      <c r="G1154" s="426"/>
      <c r="H1154" s="415"/>
      <c r="I1154" s="414"/>
      <c r="J1154" s="415"/>
    </row>
    <row r="1155" s="352" customFormat="1" ht="24" customHeight="1" spans="1:12">
      <c r="A1155" s="412">
        <v>2200509</v>
      </c>
      <c r="B1155" s="413">
        <f t="shared" si="200"/>
        <v>7</v>
      </c>
      <c r="C1155" s="6" t="s">
        <v>955</v>
      </c>
      <c r="D1155" s="414"/>
      <c r="E1155" s="414"/>
      <c r="F1155" s="426"/>
      <c r="G1155" s="426"/>
      <c r="H1155" s="415"/>
      <c r="I1155" s="414"/>
      <c r="J1155" s="415"/>
    </row>
    <row r="1156" s="352" customFormat="1" ht="24" customHeight="1" spans="1:12">
      <c r="A1156" s="412">
        <v>2200510</v>
      </c>
      <c r="B1156" s="413">
        <f t="shared" si="200"/>
        <v>7</v>
      </c>
      <c r="C1156" s="6" t="s">
        <v>956</v>
      </c>
      <c r="D1156" s="414"/>
      <c r="E1156" s="414"/>
      <c r="F1156" s="426"/>
      <c r="G1156" s="426"/>
      <c r="H1156" s="415"/>
      <c r="I1156" s="414"/>
      <c r="J1156" s="415"/>
    </row>
    <row r="1157" s="352" customFormat="1" ht="24" customHeight="1" spans="1:12">
      <c r="A1157" s="412">
        <v>2200511</v>
      </c>
      <c r="B1157" s="413">
        <f t="shared" si="200"/>
        <v>7</v>
      </c>
      <c r="C1157" s="6" t="s">
        <v>957</v>
      </c>
      <c r="D1157" s="414"/>
      <c r="E1157" s="414"/>
      <c r="F1157" s="426"/>
      <c r="G1157" s="426"/>
      <c r="H1157" s="415"/>
      <c r="I1157" s="414"/>
      <c r="J1157" s="415"/>
    </row>
    <row r="1158" s="352" customFormat="1" ht="24" customHeight="1" spans="1:12">
      <c r="A1158" s="412">
        <v>2200512</v>
      </c>
      <c r="B1158" s="413">
        <f t="shared" si="200"/>
        <v>7</v>
      </c>
      <c r="C1158" s="6" t="s">
        <v>958</v>
      </c>
      <c r="D1158" s="414"/>
      <c r="E1158" s="414"/>
      <c r="F1158" s="426"/>
      <c r="G1158" s="426"/>
      <c r="H1158" s="415"/>
      <c r="I1158" s="414"/>
      <c r="J1158" s="415"/>
    </row>
    <row r="1159" s="352" customFormat="1" ht="24" customHeight="1" spans="1:12">
      <c r="A1159" s="412">
        <v>2200513</v>
      </c>
      <c r="B1159" s="413">
        <f t="shared" si="200"/>
        <v>7</v>
      </c>
      <c r="C1159" s="6" t="s">
        <v>959</v>
      </c>
      <c r="D1159" s="414"/>
      <c r="E1159" s="414"/>
      <c r="F1159" s="426"/>
      <c r="G1159" s="426"/>
      <c r="H1159" s="415"/>
      <c r="I1159" s="414"/>
      <c r="J1159" s="415"/>
    </row>
    <row r="1160" s="352" customFormat="1" ht="24" customHeight="1" spans="1:12">
      <c r="A1160" s="412">
        <v>2200514</v>
      </c>
      <c r="B1160" s="413">
        <f t="shared" si="200"/>
        <v>7</v>
      </c>
      <c r="C1160" s="6" t="s">
        <v>960</v>
      </c>
      <c r="D1160" s="414"/>
      <c r="E1160" s="414"/>
      <c r="F1160" s="426"/>
      <c r="G1160" s="426"/>
      <c r="H1160" s="415"/>
      <c r="I1160" s="414"/>
      <c r="J1160" s="415"/>
    </row>
    <row r="1161" s="352" customFormat="1" ht="24" customHeight="1" spans="1:12">
      <c r="A1161" s="412">
        <v>2200599</v>
      </c>
      <c r="B1161" s="413">
        <f t="shared" si="200"/>
        <v>7</v>
      </c>
      <c r="C1161" s="6" t="s">
        <v>961</v>
      </c>
      <c r="D1161" s="414"/>
      <c r="E1161" s="414"/>
      <c r="F1161" s="426"/>
      <c r="G1161" s="426"/>
      <c r="H1161" s="415"/>
      <c r="I1161" s="414"/>
      <c r="J1161" s="415"/>
    </row>
    <row r="1162" s="352" customFormat="1" ht="24" customHeight="1" spans="1:12">
      <c r="A1162" s="407">
        <v>22099</v>
      </c>
      <c r="B1162" s="408">
        <f t="shared" si="200"/>
        <v>5</v>
      </c>
      <c r="C1162" s="409" t="s">
        <v>962</v>
      </c>
      <c r="D1162" s="410"/>
      <c r="E1162" s="410"/>
      <c r="F1162" s="427"/>
      <c r="G1162" s="427"/>
      <c r="H1162" s="411"/>
      <c r="I1162" s="410"/>
      <c r="J1162" s="411"/>
    </row>
    <row r="1163" s="352" customFormat="1" ht="24" customHeight="1" spans="1:12">
      <c r="A1163" s="412">
        <v>2209999</v>
      </c>
      <c r="B1163" s="413">
        <f t="shared" si="200"/>
        <v>7</v>
      </c>
      <c r="C1163" s="6" t="s">
        <v>963</v>
      </c>
      <c r="D1163" s="414"/>
      <c r="E1163" s="414"/>
      <c r="F1163" s="426"/>
      <c r="G1163" s="426"/>
      <c r="H1163" s="415"/>
      <c r="I1163" s="414"/>
      <c r="J1163" s="415"/>
    </row>
    <row r="1164" s="352" customFormat="1" ht="24" customHeight="1" spans="1:12">
      <c r="A1164" s="401">
        <v>221</v>
      </c>
      <c r="B1164" s="402">
        <f t="shared" si="200"/>
        <v>3</v>
      </c>
      <c r="C1164" s="423" t="s">
        <v>964</v>
      </c>
      <c r="D1164" s="467">
        <v>138489023.89</v>
      </c>
      <c r="E1164" s="425">
        <v>203951999.44</v>
      </c>
      <c r="F1164" s="404">
        <f>VLOOKUP(A1164,[2]Sheet2!$A$1:$B$65536,2,FALSE)</f>
        <v>216491740.21</v>
      </c>
      <c r="G1164" s="404">
        <f>VLOOKUP(A1164,[2]Sheet1!$A$1:$B$65536,2,FALSE)</f>
        <v>128803151.84</v>
      </c>
      <c r="H1164" s="406">
        <f t="shared" ref="H1164:H1168" si="205">G1164/F1164</f>
        <v>0.594956425196911</v>
      </c>
      <c r="I1164" s="405">
        <f t="shared" ref="I1162:I1165" si="206">G1164-D1164</f>
        <v>-9685872.04999998</v>
      </c>
      <c r="J1164" s="406">
        <f t="shared" ref="J1162:J1165" si="207">I1164/D1164</f>
        <v>-0.0699396369324788</v>
      </c>
      <c r="K1164" s="465">
        <f>G1164/10000</f>
        <v>12880.315184</v>
      </c>
      <c r="L1164" s="465">
        <f>ROUND(K1164,0)</f>
        <v>12880</v>
      </c>
    </row>
    <row r="1165" s="352" customFormat="1" ht="24" customHeight="1" spans="1:12">
      <c r="A1165" s="407">
        <v>22101</v>
      </c>
      <c r="B1165" s="408">
        <f t="shared" si="200"/>
        <v>5</v>
      </c>
      <c r="C1165" s="409" t="s">
        <v>965</v>
      </c>
      <c r="D1165" s="410">
        <v>61570834.01</v>
      </c>
      <c r="E1165" s="410">
        <v>128575127.8</v>
      </c>
      <c r="F1165" s="427">
        <f>VLOOKUP(A1165,[2]Sheet2!$A$1:$B$65536,2,FALSE)</f>
        <v>139629030.67</v>
      </c>
      <c r="G1165" s="427">
        <f>VLOOKUP(A1165,[2]Sheet1!$A$1:$B$65536,2,FALSE)</f>
        <v>60225973.48</v>
      </c>
      <c r="H1165" s="411">
        <f t="shared" si="205"/>
        <v>0.431328450759917</v>
      </c>
      <c r="I1165" s="410">
        <f t="shared" si="206"/>
        <v>-1344860.53</v>
      </c>
      <c r="J1165" s="411">
        <f t="shared" si="207"/>
        <v>-0.0218424933107383</v>
      </c>
    </row>
    <row r="1166" s="352" customFormat="1" ht="24" customHeight="1" spans="1:12">
      <c r="A1166" s="412">
        <v>2210101</v>
      </c>
      <c r="B1166" s="413">
        <f t="shared" si="200"/>
        <v>7</v>
      </c>
      <c r="C1166" s="6" t="s">
        <v>966</v>
      </c>
      <c r="D1166" s="414"/>
      <c r="E1166" s="414"/>
      <c r="F1166" s="426"/>
      <c r="G1166" s="426"/>
      <c r="H1166" s="415"/>
      <c r="I1166" s="414"/>
      <c r="J1166" s="415"/>
    </row>
    <row r="1167" s="352" customFormat="1" ht="24" customHeight="1" spans="1:12">
      <c r="A1167" s="412">
        <v>2210102</v>
      </c>
      <c r="B1167" s="413">
        <f>LEN(A1167)</f>
        <v>7</v>
      </c>
      <c r="C1167" s="6" t="s">
        <v>967</v>
      </c>
      <c r="D1167" s="414"/>
      <c r="E1167" s="414"/>
      <c r="F1167" s="426"/>
      <c r="G1167" s="426"/>
      <c r="H1167" s="415"/>
      <c r="I1167" s="414"/>
      <c r="J1167" s="415"/>
    </row>
    <row r="1168" s="352" customFormat="1" ht="24" customHeight="1" spans="1:12">
      <c r="A1168" s="412">
        <v>2210103</v>
      </c>
      <c r="B1168" s="413">
        <f>LEN(A1168)</f>
        <v>7</v>
      </c>
      <c r="C1168" s="6" t="s">
        <v>968</v>
      </c>
      <c r="D1168" s="414">
        <v>636786.7</v>
      </c>
      <c r="E1168" s="414">
        <v>1027213.3</v>
      </c>
      <c r="F1168" s="426">
        <f>VLOOKUP(A1168,[2]Sheet2!$A$1:$B$65536,2,FALSE)</f>
        <v>7558813.3</v>
      </c>
      <c r="G1168" s="426">
        <f>VLOOKUP(A1168,[2]Sheet1!$A$1:$B$65536,2,FALSE)</f>
        <v>3298839.64</v>
      </c>
      <c r="H1168" s="415">
        <f t="shared" si="205"/>
        <v>0.436422955439315</v>
      </c>
      <c r="I1168" s="414">
        <f>G1168-D1168</f>
        <v>2662052.94</v>
      </c>
      <c r="J1168" s="415"/>
    </row>
    <row r="1169" s="352" customFormat="1" ht="24" customHeight="1" spans="1:10">
      <c r="A1169" s="412">
        <v>2210104</v>
      </c>
      <c r="B1169" s="413">
        <f>LEN(A1169)</f>
        <v>7</v>
      </c>
      <c r="C1169" s="6" t="s">
        <v>969</v>
      </c>
      <c r="D1169" s="414"/>
      <c r="E1169" s="414"/>
      <c r="F1169" s="426"/>
      <c r="G1169" s="426"/>
      <c r="H1169" s="415"/>
      <c r="I1169" s="414"/>
      <c r="J1169" s="415"/>
    </row>
    <row r="1170" s="352" customFormat="1" ht="24" customHeight="1" spans="1:10">
      <c r="A1170" s="412">
        <v>2210105</v>
      </c>
      <c r="B1170" s="413">
        <f>LEN(A1170)</f>
        <v>7</v>
      </c>
      <c r="C1170" s="6" t="s">
        <v>970</v>
      </c>
      <c r="D1170" s="414"/>
      <c r="E1170" s="414"/>
      <c r="F1170" s="426"/>
      <c r="G1170" s="426"/>
      <c r="H1170" s="415"/>
      <c r="I1170" s="414"/>
      <c r="J1170" s="415"/>
    </row>
    <row r="1171" s="352" customFormat="1" ht="24" customHeight="1" spans="1:10">
      <c r="A1171" s="412">
        <v>2210106</v>
      </c>
      <c r="B1171" s="413">
        <f t="shared" ref="B1171:B1176" si="208">LEN(A1171)</f>
        <v>7</v>
      </c>
      <c r="C1171" s="6" t="s">
        <v>971</v>
      </c>
      <c r="D1171" s="414"/>
      <c r="E1171" s="414"/>
      <c r="F1171" s="426"/>
      <c r="G1171" s="426"/>
      <c r="H1171" s="415"/>
      <c r="I1171" s="414"/>
      <c r="J1171" s="415"/>
    </row>
    <row r="1172" s="352" customFormat="1" ht="24" customHeight="1" spans="1:10">
      <c r="A1172" s="412">
        <v>2210107</v>
      </c>
      <c r="B1172" s="413">
        <f t="shared" si="208"/>
        <v>7</v>
      </c>
      <c r="C1172" s="6" t="s">
        <v>972</v>
      </c>
      <c r="D1172" s="414">
        <v>5664490</v>
      </c>
      <c r="E1172" s="414"/>
      <c r="F1172" s="426"/>
      <c r="G1172" s="426"/>
      <c r="H1172" s="415"/>
      <c r="I1172" s="414">
        <f>G1172-D1172</f>
        <v>-5664490</v>
      </c>
      <c r="J1172" s="415">
        <f t="shared" ref="J1170:J1173" si="209">I1172/D1172</f>
        <v>-1</v>
      </c>
    </row>
    <row r="1173" s="352" customFormat="1" ht="24" customHeight="1" spans="1:10">
      <c r="A1173" s="412">
        <v>2210108</v>
      </c>
      <c r="B1173" s="413">
        <f t="shared" si="208"/>
        <v>7</v>
      </c>
      <c r="C1173" s="6" t="s">
        <v>973</v>
      </c>
      <c r="D1173" s="414">
        <v>51573339.63</v>
      </c>
      <c r="E1173" s="414">
        <v>111028400.17</v>
      </c>
      <c r="F1173" s="426">
        <f>VLOOKUP(A1173,[2]Sheet2!$A$1:$B$65536,2,FALSE)</f>
        <v>120888822.37</v>
      </c>
      <c r="G1173" s="426">
        <f>VLOOKUP(A1173,[2]Sheet1!$A$1:$B$65536,2,FALSE)</f>
        <v>50903858.84</v>
      </c>
      <c r="H1173" s="415">
        <f>G1173/F1173</f>
        <v>0.421079946367584</v>
      </c>
      <c r="I1173" s="414">
        <f t="shared" ref="I1173:I1179" si="210">G1173-D1173</f>
        <v>-669480.789999999</v>
      </c>
      <c r="J1173" s="415">
        <f t="shared" si="209"/>
        <v>-0.0129811409306246</v>
      </c>
    </row>
    <row r="1174" s="352" customFormat="1" ht="24" customHeight="1" spans="1:10">
      <c r="A1174" s="412">
        <v>2210109</v>
      </c>
      <c r="B1174" s="413">
        <f t="shared" si="208"/>
        <v>7</v>
      </c>
      <c r="C1174" s="6" t="s">
        <v>974</v>
      </c>
      <c r="D1174" s="414"/>
      <c r="E1174" s="414"/>
      <c r="F1174" s="426"/>
      <c r="G1174" s="426"/>
      <c r="H1174" s="415"/>
      <c r="I1174" s="414"/>
      <c r="J1174" s="415"/>
    </row>
    <row r="1175" s="352" customFormat="1" ht="24" customHeight="1" spans="1:10">
      <c r="A1175" s="412">
        <v>2210110</v>
      </c>
      <c r="B1175" s="413">
        <f t="shared" si="208"/>
        <v>7</v>
      </c>
      <c r="C1175" s="6" t="s">
        <v>975</v>
      </c>
      <c r="D1175" s="414">
        <v>1600000</v>
      </c>
      <c r="E1175" s="414"/>
      <c r="F1175" s="426"/>
      <c r="G1175" s="426"/>
      <c r="H1175" s="415"/>
      <c r="I1175" s="414">
        <f t="shared" si="210"/>
        <v>-1600000</v>
      </c>
      <c r="J1175" s="415"/>
    </row>
    <row r="1176" s="352" customFormat="1" ht="24" customHeight="1" spans="1:10">
      <c r="A1176" s="412">
        <v>2210111</v>
      </c>
      <c r="B1176" s="413">
        <f t="shared" si="208"/>
        <v>7</v>
      </c>
      <c r="C1176" s="6" t="s">
        <v>976</v>
      </c>
      <c r="D1176" s="414"/>
      <c r="E1176" s="414"/>
      <c r="F1176" s="426">
        <f>VLOOKUP(A1176,[2]Sheet2!$A$1:$B$65536,2,FALSE)</f>
        <v>10951420</v>
      </c>
      <c r="G1176" s="426">
        <f>VLOOKUP(A1176,[2]Sheet1!$A$1:$B$65536,2,FALSE)</f>
        <v>5793300</v>
      </c>
      <c r="H1176" s="415"/>
      <c r="I1176" s="414"/>
      <c r="J1176" s="415"/>
    </row>
    <row r="1177" s="352" customFormat="1" ht="24" customHeight="1" spans="1:10">
      <c r="A1177" s="412">
        <v>2210199</v>
      </c>
      <c r="B1177" s="413">
        <f t="shared" ref="B1177:B1231" si="211">LEN(A1177)</f>
        <v>7</v>
      </c>
      <c r="C1177" s="6" t="s">
        <v>977</v>
      </c>
      <c r="D1177" s="414">
        <v>2096217.68</v>
      </c>
      <c r="E1177" s="414">
        <v>11428094.33</v>
      </c>
      <c r="F1177" s="426">
        <f>VLOOKUP(A1177,[2]Sheet2!$A$1:$B$65536,2,FALSE)</f>
        <v>229975</v>
      </c>
      <c r="G1177" s="426">
        <f>VLOOKUP(A1177,[2]Sheet1!$A$1:$B$65536,2,FALSE)</f>
        <v>229975</v>
      </c>
      <c r="H1177" s="415"/>
      <c r="I1177" s="414">
        <f t="shared" si="210"/>
        <v>-1866242.68</v>
      </c>
      <c r="J1177" s="415"/>
    </row>
    <row r="1178" s="352" customFormat="1" ht="24" customHeight="1" spans="1:10">
      <c r="A1178" s="407">
        <v>22102</v>
      </c>
      <c r="B1178" s="408">
        <f t="shared" si="211"/>
        <v>5</v>
      </c>
      <c r="C1178" s="409" t="s">
        <v>978</v>
      </c>
      <c r="D1178" s="410">
        <v>76918189.88</v>
      </c>
      <c r="E1178" s="410">
        <v>75376871.64</v>
      </c>
      <c r="F1178" s="427">
        <f>VLOOKUP(A1178,[2]Sheet2!$A$1:$B$65536,2,FALSE)</f>
        <v>76733169.54</v>
      </c>
      <c r="G1178" s="427">
        <f>VLOOKUP(A1178,[2]Sheet1!$A$1:$B$65536,2,FALSE)</f>
        <v>68447638.36</v>
      </c>
      <c r="H1178" s="411">
        <f t="shared" ref="H1178:H1182" si="212">G1178/F1178</f>
        <v>0.892021517817261</v>
      </c>
      <c r="I1178" s="410">
        <f t="shared" si="210"/>
        <v>-8470551.52</v>
      </c>
      <c r="J1178" s="411">
        <f t="shared" ref="J1178:J1182" si="213">I1178/D1178</f>
        <v>-0.110124166120067</v>
      </c>
    </row>
    <row r="1179" s="352" customFormat="1" ht="24" customHeight="1" spans="1:10">
      <c r="A1179" s="412">
        <v>2210201</v>
      </c>
      <c r="B1179" s="413">
        <f t="shared" si="211"/>
        <v>7</v>
      </c>
      <c r="C1179" s="6" t="s">
        <v>979</v>
      </c>
      <c r="D1179" s="414">
        <v>76918189.88</v>
      </c>
      <c r="E1179" s="414">
        <v>75376871.64</v>
      </c>
      <c r="F1179" s="426">
        <f>VLOOKUP(A1179,[2]Sheet2!$A$1:$B$65536,2,FALSE)</f>
        <v>76733169.54</v>
      </c>
      <c r="G1179" s="426">
        <f>VLOOKUP(A1179,[2]Sheet1!$A$1:$B$65536,2,FALSE)</f>
        <v>68447638.36</v>
      </c>
      <c r="H1179" s="415">
        <f t="shared" si="212"/>
        <v>0.892021517817261</v>
      </c>
      <c r="I1179" s="414">
        <f t="shared" si="210"/>
        <v>-8470551.52</v>
      </c>
      <c r="J1179" s="415">
        <f t="shared" si="213"/>
        <v>-0.110124166120067</v>
      </c>
    </row>
    <row r="1180" s="352" customFormat="1" ht="24" customHeight="1" spans="1:10">
      <c r="A1180" s="412">
        <v>2210202</v>
      </c>
      <c r="B1180" s="413">
        <f t="shared" si="211"/>
        <v>7</v>
      </c>
      <c r="C1180" s="6" t="s">
        <v>980</v>
      </c>
      <c r="D1180" s="414"/>
      <c r="E1180" s="414"/>
      <c r="F1180" s="426"/>
      <c r="G1180" s="426"/>
      <c r="H1180" s="415"/>
      <c r="I1180" s="414"/>
      <c r="J1180" s="415"/>
    </row>
    <row r="1181" s="352" customFormat="1" ht="24" customHeight="1" spans="1:10">
      <c r="A1181" s="412">
        <v>2210203</v>
      </c>
      <c r="B1181" s="413">
        <f t="shared" si="211"/>
        <v>7</v>
      </c>
      <c r="C1181" s="6" t="s">
        <v>981</v>
      </c>
      <c r="D1181" s="414"/>
      <c r="E1181" s="414"/>
      <c r="F1181" s="426"/>
      <c r="G1181" s="426"/>
      <c r="H1181" s="415"/>
      <c r="I1181" s="414"/>
      <c r="J1181" s="415"/>
    </row>
    <row r="1182" s="352" customFormat="1" ht="24" customHeight="1" spans="1:10">
      <c r="A1182" s="407">
        <v>22103</v>
      </c>
      <c r="B1182" s="408">
        <f t="shared" si="211"/>
        <v>5</v>
      </c>
      <c r="C1182" s="409" t="s">
        <v>982</v>
      </c>
      <c r="D1182" s="410"/>
      <c r="E1182" s="410"/>
      <c r="F1182" s="427">
        <f>VLOOKUP(A1182,[2]Sheet2!$A$1:$B$65536,2,FALSE)</f>
        <v>129540</v>
      </c>
      <c r="G1182" s="427">
        <f>VLOOKUP(A1182,[2]Sheet1!$A$1:$B$65536,2,FALSE)</f>
        <v>129540</v>
      </c>
      <c r="H1182" s="411">
        <f t="shared" si="212"/>
        <v>1</v>
      </c>
      <c r="I1182" s="410">
        <f t="shared" ref="I1182:I1188" si="214">G1182-D1182</f>
        <v>129540</v>
      </c>
      <c r="J1182" s="411"/>
    </row>
    <row r="1183" s="352" customFormat="1" ht="24" customHeight="1" spans="1:10">
      <c r="A1183" s="412">
        <v>2210301</v>
      </c>
      <c r="B1183" s="413">
        <f t="shared" si="211"/>
        <v>7</v>
      </c>
      <c r="C1183" s="6" t="s">
        <v>983</v>
      </c>
      <c r="D1183" s="414"/>
      <c r="E1183" s="414"/>
      <c r="F1183" s="426"/>
      <c r="G1183" s="426"/>
      <c r="H1183" s="415"/>
      <c r="I1183" s="414"/>
      <c r="J1183" s="415"/>
    </row>
    <row r="1184" s="352" customFormat="1" ht="24" customHeight="1" spans="1:10">
      <c r="A1184" s="412">
        <v>2210302</v>
      </c>
      <c r="B1184" s="413">
        <f t="shared" si="211"/>
        <v>7</v>
      </c>
      <c r="C1184" s="6" t="s">
        <v>984</v>
      </c>
      <c r="D1184" s="414"/>
      <c r="E1184" s="414"/>
      <c r="F1184" s="426"/>
      <c r="G1184" s="426"/>
      <c r="H1184" s="415"/>
      <c r="I1184" s="414"/>
      <c r="J1184" s="415"/>
    </row>
    <row r="1185" s="352" customFormat="1" ht="24" customHeight="1" spans="1:12">
      <c r="A1185" s="412">
        <v>2210399</v>
      </c>
      <c r="B1185" s="413">
        <f t="shared" si="211"/>
        <v>7</v>
      </c>
      <c r="C1185" s="6" t="s">
        <v>985</v>
      </c>
      <c r="D1185" s="414"/>
      <c r="E1185" s="414"/>
      <c r="F1185" s="426">
        <f>VLOOKUP(A1185,[2]Sheet2!$A$1:$B$65536,2,FALSE)</f>
        <v>129540</v>
      </c>
      <c r="G1185" s="426">
        <f>VLOOKUP(A1185,[2]Sheet1!$A$1:$B$65536,2,FALSE)</f>
        <v>129540</v>
      </c>
      <c r="H1185" s="415"/>
      <c r="I1185" s="414"/>
      <c r="J1185" s="415"/>
    </row>
    <row r="1186" s="352" customFormat="1" ht="24" customHeight="1" spans="1:12">
      <c r="A1186" s="401">
        <v>222</v>
      </c>
      <c r="B1186" s="402">
        <f t="shared" si="211"/>
        <v>3</v>
      </c>
      <c r="C1186" s="423" t="s">
        <v>986</v>
      </c>
      <c r="D1186" s="467">
        <v>1412619.34</v>
      </c>
      <c r="E1186" s="405"/>
      <c r="F1186" s="404">
        <f>VLOOKUP(A1186,[2]Sheet2!$A$1:$B$65536,2,FALSE)</f>
        <v>472418.54</v>
      </c>
      <c r="G1186" s="404">
        <f>VLOOKUP(A1186,[2]Sheet1!$A$1:$B$65536,2,FALSE)</f>
        <v>472418.54</v>
      </c>
      <c r="H1186" s="406">
        <f t="shared" ref="H1186:H1188" si="215">G1186/F1186</f>
        <v>1</v>
      </c>
      <c r="I1186" s="405">
        <f t="shared" si="214"/>
        <v>-940200.8</v>
      </c>
      <c r="J1186" s="406">
        <f t="shared" ref="J1186:J1188" si="216">I1186/D1186</f>
        <v>-0.665572651723712</v>
      </c>
      <c r="K1186" s="465">
        <f>G1186/10000</f>
        <v>47.241854</v>
      </c>
      <c r="L1186" s="465">
        <f>ROUND(K1186,0)</f>
        <v>47</v>
      </c>
    </row>
    <row r="1187" s="352" customFormat="1" ht="24" customHeight="1" spans="1:12">
      <c r="A1187" s="407">
        <v>22201</v>
      </c>
      <c r="B1187" s="408">
        <f t="shared" si="211"/>
        <v>5</v>
      </c>
      <c r="C1187" s="409" t="s">
        <v>987</v>
      </c>
      <c r="D1187" s="410">
        <v>1392392.72</v>
      </c>
      <c r="E1187" s="410"/>
      <c r="F1187" s="427">
        <f>VLOOKUP(A1187,[2]Sheet2!$A$1:$B$65536,2,FALSE)</f>
        <v>472418.54</v>
      </c>
      <c r="G1187" s="427">
        <f>VLOOKUP(A1187,[2]Sheet1!$A$1:$B$65536,2,FALSE)</f>
        <v>472418.54</v>
      </c>
      <c r="H1187" s="411">
        <f t="shared" si="215"/>
        <v>1</v>
      </c>
      <c r="I1187" s="410">
        <f t="shared" si="214"/>
        <v>-919974.18</v>
      </c>
      <c r="J1187" s="411">
        <f t="shared" si="216"/>
        <v>-0.66071458632734</v>
      </c>
    </row>
    <row r="1188" s="352" customFormat="1" ht="24" customHeight="1" spans="1:12">
      <c r="A1188" s="412">
        <v>2220101</v>
      </c>
      <c r="B1188" s="413">
        <f t="shared" si="211"/>
        <v>7</v>
      </c>
      <c r="C1188" s="6" t="s">
        <v>58</v>
      </c>
      <c r="D1188" s="414">
        <v>708599.11</v>
      </c>
      <c r="E1188" s="414"/>
      <c r="F1188" s="426">
        <f>VLOOKUP(A1188,[2]Sheet2!$A$1:$B$65536,2,FALSE)</f>
        <v>253261.04</v>
      </c>
      <c r="G1188" s="426">
        <f>VLOOKUP(A1188,[2]Sheet1!$A$1:$B$65536,2,FALSE)</f>
        <v>253261.04</v>
      </c>
      <c r="H1188" s="415"/>
      <c r="I1188" s="414">
        <f t="shared" si="214"/>
        <v>-455338.07</v>
      </c>
      <c r="J1188" s="415"/>
    </row>
    <row r="1189" s="352" customFormat="1" ht="24" customHeight="1" spans="1:12">
      <c r="A1189" s="412">
        <v>2220102</v>
      </c>
      <c r="B1189" s="413">
        <f t="shared" si="211"/>
        <v>7</v>
      </c>
      <c r="C1189" s="6" t="s">
        <v>59</v>
      </c>
      <c r="D1189" s="414"/>
      <c r="E1189" s="414"/>
      <c r="F1189" s="426">
        <f>VLOOKUP(A1189,[2]Sheet2!$A$1:$B$65536,2,FALSE)</f>
        <v>8000</v>
      </c>
      <c r="G1189" s="426">
        <f>VLOOKUP(A1189,[2]Sheet1!$A$1:$B$65536,2,FALSE)</f>
        <v>8000</v>
      </c>
      <c r="H1189" s="415"/>
      <c r="I1189" s="414"/>
      <c r="J1189" s="415"/>
    </row>
    <row r="1190" s="352" customFormat="1" ht="24" customHeight="1" spans="1:12">
      <c r="A1190" s="412">
        <v>2220103</v>
      </c>
      <c r="B1190" s="413">
        <f t="shared" si="211"/>
        <v>7</v>
      </c>
      <c r="C1190" s="6" t="s">
        <v>60</v>
      </c>
      <c r="D1190" s="414"/>
      <c r="E1190" s="414"/>
      <c r="F1190" s="426"/>
      <c r="G1190" s="426"/>
      <c r="H1190" s="415"/>
      <c r="I1190" s="414"/>
      <c r="J1190" s="415"/>
    </row>
    <row r="1191" s="352" customFormat="1" ht="24" customHeight="1" spans="1:12">
      <c r="A1191" s="412">
        <v>2220104</v>
      </c>
      <c r="B1191" s="413">
        <f t="shared" si="211"/>
        <v>7</v>
      </c>
      <c r="C1191" s="6" t="s">
        <v>988</v>
      </c>
      <c r="D1191" s="414"/>
      <c r="E1191" s="414"/>
      <c r="F1191" s="426"/>
      <c r="G1191" s="426"/>
      <c r="H1191" s="415"/>
      <c r="I1191" s="414"/>
      <c r="J1191" s="415"/>
    </row>
    <row r="1192" s="352" customFormat="1" ht="24" customHeight="1" spans="1:12">
      <c r="A1192" s="412">
        <v>2220105</v>
      </c>
      <c r="B1192" s="413">
        <f t="shared" si="211"/>
        <v>7</v>
      </c>
      <c r="C1192" s="6" t="s">
        <v>989</v>
      </c>
      <c r="D1192" s="414"/>
      <c r="E1192" s="414"/>
      <c r="F1192" s="426"/>
      <c r="G1192" s="426"/>
      <c r="H1192" s="415"/>
      <c r="I1192" s="414"/>
      <c r="J1192" s="415"/>
    </row>
    <row r="1193" s="352" customFormat="1" ht="24" customHeight="1" spans="1:12">
      <c r="A1193" s="412">
        <v>2220106</v>
      </c>
      <c r="B1193" s="413">
        <f t="shared" si="211"/>
        <v>7</v>
      </c>
      <c r="C1193" s="6" t="s">
        <v>990</v>
      </c>
      <c r="D1193" s="414"/>
      <c r="E1193" s="414"/>
      <c r="F1193" s="426"/>
      <c r="G1193" s="426"/>
      <c r="H1193" s="415"/>
      <c r="I1193" s="414"/>
      <c r="J1193" s="415"/>
    </row>
    <row r="1194" s="352" customFormat="1" ht="24" customHeight="1" spans="1:12">
      <c r="A1194" s="412">
        <v>2220107</v>
      </c>
      <c r="B1194" s="413">
        <f t="shared" si="211"/>
        <v>7</v>
      </c>
      <c r="C1194" s="6" t="s">
        <v>991</v>
      </c>
      <c r="D1194" s="414"/>
      <c r="E1194" s="414"/>
      <c r="F1194" s="426"/>
      <c r="G1194" s="426"/>
      <c r="H1194" s="415"/>
      <c r="I1194" s="414"/>
      <c r="J1194" s="415"/>
    </row>
    <row r="1195" s="352" customFormat="1" ht="24" customHeight="1" spans="1:12">
      <c r="A1195" s="412">
        <v>2220112</v>
      </c>
      <c r="B1195" s="413">
        <f t="shared" si="211"/>
        <v>7</v>
      </c>
      <c r="C1195" s="6" t="s">
        <v>992</v>
      </c>
      <c r="D1195" s="414"/>
      <c r="E1195" s="414"/>
      <c r="F1195" s="426"/>
      <c r="G1195" s="426"/>
      <c r="H1195" s="415"/>
      <c r="I1195" s="414"/>
      <c r="J1195" s="415"/>
    </row>
    <row r="1196" s="352" customFormat="1" ht="24" customHeight="1" spans="1:12">
      <c r="A1196" s="412">
        <v>2220113</v>
      </c>
      <c r="B1196" s="413">
        <f t="shared" si="211"/>
        <v>7</v>
      </c>
      <c r="C1196" s="6" t="s">
        <v>993</v>
      </c>
      <c r="D1196" s="414"/>
      <c r="E1196" s="414"/>
      <c r="F1196" s="426"/>
      <c r="G1196" s="426"/>
      <c r="H1196" s="415"/>
      <c r="I1196" s="414"/>
      <c r="J1196" s="415"/>
    </row>
    <row r="1197" s="352" customFormat="1" ht="24" customHeight="1" spans="1:12">
      <c r="A1197" s="412">
        <v>2220114</v>
      </c>
      <c r="B1197" s="413">
        <f t="shared" si="211"/>
        <v>7</v>
      </c>
      <c r="C1197" s="6" t="s">
        <v>994</v>
      </c>
      <c r="D1197" s="414"/>
      <c r="E1197" s="414"/>
      <c r="F1197" s="426"/>
      <c r="G1197" s="426"/>
      <c r="H1197" s="415"/>
      <c r="I1197" s="414"/>
      <c r="J1197" s="415"/>
    </row>
    <row r="1198" s="352" customFormat="1" ht="24" customHeight="1" spans="1:12">
      <c r="A1198" s="412">
        <v>2220115</v>
      </c>
      <c r="B1198" s="413">
        <f t="shared" si="211"/>
        <v>7</v>
      </c>
      <c r="C1198" s="6" t="s">
        <v>995</v>
      </c>
      <c r="D1198" s="414"/>
      <c r="E1198" s="414"/>
      <c r="F1198" s="426"/>
      <c r="G1198" s="426"/>
      <c r="H1198" s="415"/>
      <c r="I1198" s="414"/>
      <c r="J1198" s="415"/>
    </row>
    <row r="1199" s="352" customFormat="1" ht="24" customHeight="1" spans="1:12">
      <c r="A1199" s="412">
        <v>2220118</v>
      </c>
      <c r="B1199" s="413">
        <f t="shared" si="211"/>
        <v>7</v>
      </c>
      <c r="C1199" s="6" t="s">
        <v>996</v>
      </c>
      <c r="D1199" s="414"/>
      <c r="E1199" s="414"/>
      <c r="F1199" s="426"/>
      <c r="G1199" s="426"/>
      <c r="H1199" s="415"/>
      <c r="I1199" s="414"/>
      <c r="J1199" s="415"/>
    </row>
    <row r="1200" s="352" customFormat="1" ht="24" customHeight="1" spans="1:12">
      <c r="A1200" s="412">
        <v>2220119</v>
      </c>
      <c r="B1200" s="413">
        <f t="shared" si="211"/>
        <v>7</v>
      </c>
      <c r="C1200" s="6" t="s">
        <v>997</v>
      </c>
      <c r="D1200" s="414"/>
      <c r="E1200" s="414"/>
      <c r="F1200" s="426"/>
      <c r="G1200" s="426"/>
      <c r="H1200" s="415"/>
      <c r="I1200" s="414"/>
      <c r="J1200" s="415"/>
    </row>
    <row r="1201" s="352" customFormat="1" ht="24" customHeight="1" spans="1:10">
      <c r="A1201" s="412">
        <v>2220120</v>
      </c>
      <c r="B1201" s="413">
        <f t="shared" si="211"/>
        <v>7</v>
      </c>
      <c r="C1201" s="6" t="s">
        <v>998</v>
      </c>
      <c r="D1201" s="414"/>
      <c r="E1201" s="414"/>
      <c r="F1201" s="426"/>
      <c r="G1201" s="426"/>
      <c r="H1201" s="415"/>
      <c r="I1201" s="414"/>
      <c r="J1201" s="415"/>
    </row>
    <row r="1202" s="352" customFormat="1" ht="24" customHeight="1" spans="1:10">
      <c r="A1202" s="412">
        <v>2220121</v>
      </c>
      <c r="B1202" s="413">
        <f t="shared" si="211"/>
        <v>7</v>
      </c>
      <c r="C1202" s="6" t="s">
        <v>999</v>
      </c>
      <c r="D1202" s="414"/>
      <c r="E1202" s="414"/>
      <c r="F1202" s="426"/>
      <c r="G1202" s="426"/>
      <c r="H1202" s="415"/>
      <c r="I1202" s="414"/>
      <c r="J1202" s="415"/>
    </row>
    <row r="1203" s="352" customFormat="1" ht="24" customHeight="1" spans="1:10">
      <c r="A1203" s="412">
        <v>2220150</v>
      </c>
      <c r="B1203" s="413">
        <f t="shared" si="211"/>
        <v>7</v>
      </c>
      <c r="C1203" s="6" t="s">
        <v>67</v>
      </c>
      <c r="D1203" s="414"/>
      <c r="E1203" s="414"/>
      <c r="F1203" s="426"/>
      <c r="G1203" s="426"/>
      <c r="H1203" s="415"/>
      <c r="I1203" s="414"/>
      <c r="J1203" s="415"/>
    </row>
    <row r="1204" s="352" customFormat="1" ht="24" customHeight="1" spans="1:10">
      <c r="A1204" s="412">
        <v>2220199</v>
      </c>
      <c r="B1204" s="413">
        <f t="shared" si="211"/>
        <v>7</v>
      </c>
      <c r="C1204" s="6" t="s">
        <v>1000</v>
      </c>
      <c r="D1204" s="414">
        <v>683793.61</v>
      </c>
      <c r="E1204" s="414"/>
      <c r="F1204" s="426">
        <f>VLOOKUP(A1204,[2]Sheet2!$A$1:$B$65536,2,FALSE)</f>
        <v>211157.5</v>
      </c>
      <c r="G1204" s="426">
        <f>VLOOKUP(A1204,[2]Sheet1!$A$1:$B$65536,2,FALSE)</f>
        <v>211157.5</v>
      </c>
      <c r="H1204" s="415">
        <f>G1204/F1204</f>
        <v>1</v>
      </c>
      <c r="I1204" s="414">
        <f>G1204-D1204</f>
        <v>-472636.11</v>
      </c>
      <c r="J1204" s="415">
        <f>I1204/D1204</f>
        <v>-0.691197026541386</v>
      </c>
    </row>
    <row r="1205" s="352" customFormat="1" ht="24" customHeight="1" spans="1:10">
      <c r="A1205" s="407">
        <v>22203</v>
      </c>
      <c r="B1205" s="408">
        <f t="shared" si="211"/>
        <v>5</v>
      </c>
      <c r="C1205" s="409" t="s">
        <v>1001</v>
      </c>
      <c r="D1205" s="410"/>
      <c r="E1205" s="410"/>
      <c r="F1205" s="427"/>
      <c r="G1205" s="427"/>
      <c r="H1205" s="411"/>
      <c r="I1205" s="410"/>
      <c r="J1205" s="411"/>
    </row>
    <row r="1206" s="352" customFormat="1" ht="24" customHeight="1" spans="1:10">
      <c r="A1206" s="412">
        <v>2220301</v>
      </c>
      <c r="B1206" s="413">
        <f t="shared" si="211"/>
        <v>7</v>
      </c>
      <c r="C1206" s="6" t="s">
        <v>1002</v>
      </c>
      <c r="D1206" s="414"/>
      <c r="E1206" s="414"/>
      <c r="F1206" s="426"/>
      <c r="G1206" s="426"/>
      <c r="H1206" s="415"/>
      <c r="I1206" s="414"/>
      <c r="J1206" s="415"/>
    </row>
    <row r="1207" s="352" customFormat="1" ht="24" customHeight="1" spans="1:10">
      <c r="A1207" s="412">
        <v>2220303</v>
      </c>
      <c r="B1207" s="413">
        <f t="shared" si="211"/>
        <v>7</v>
      </c>
      <c r="C1207" s="6" t="s">
        <v>1003</v>
      </c>
      <c r="D1207" s="414"/>
      <c r="E1207" s="414"/>
      <c r="F1207" s="426"/>
      <c r="G1207" s="426"/>
      <c r="H1207" s="415"/>
      <c r="I1207" s="414"/>
      <c r="J1207" s="415"/>
    </row>
    <row r="1208" s="352" customFormat="1" ht="24" customHeight="1" spans="1:10">
      <c r="A1208" s="412">
        <v>2220304</v>
      </c>
      <c r="B1208" s="413">
        <f t="shared" si="211"/>
        <v>7</v>
      </c>
      <c r="C1208" s="6" t="s">
        <v>1004</v>
      </c>
      <c r="D1208" s="414"/>
      <c r="E1208" s="414"/>
      <c r="F1208" s="426"/>
      <c r="G1208" s="426"/>
      <c r="H1208" s="415"/>
      <c r="I1208" s="414"/>
      <c r="J1208" s="415"/>
    </row>
    <row r="1209" s="352" customFormat="1" ht="24" customHeight="1" spans="1:10">
      <c r="A1209" s="412">
        <v>2220305</v>
      </c>
      <c r="B1209" s="413">
        <f t="shared" si="211"/>
        <v>7</v>
      </c>
      <c r="C1209" s="6" t="s">
        <v>1005</v>
      </c>
      <c r="D1209" s="414"/>
      <c r="E1209" s="414"/>
      <c r="F1209" s="426"/>
      <c r="G1209" s="426"/>
      <c r="H1209" s="415"/>
      <c r="I1209" s="414"/>
      <c r="J1209" s="415"/>
    </row>
    <row r="1210" s="352" customFormat="1" ht="24" customHeight="1" spans="1:10">
      <c r="A1210" s="412">
        <v>2220399</v>
      </c>
      <c r="B1210" s="413">
        <f t="shared" si="211"/>
        <v>7</v>
      </c>
      <c r="C1210" s="6" t="s">
        <v>1006</v>
      </c>
      <c r="D1210" s="414"/>
      <c r="E1210" s="414"/>
      <c r="F1210" s="426"/>
      <c r="G1210" s="426"/>
      <c r="H1210" s="415"/>
      <c r="I1210" s="414"/>
      <c r="J1210" s="415"/>
    </row>
    <row r="1211" s="352" customFormat="1" ht="24" customHeight="1" spans="1:10">
      <c r="A1211" s="407">
        <v>22204</v>
      </c>
      <c r="B1211" s="408">
        <f t="shared" si="211"/>
        <v>5</v>
      </c>
      <c r="C1211" s="409" t="s">
        <v>1007</v>
      </c>
      <c r="D1211" s="410">
        <v>20226.62</v>
      </c>
      <c r="E1211" s="410"/>
      <c r="F1211" s="427"/>
      <c r="G1211" s="427"/>
      <c r="H1211" s="411"/>
      <c r="I1211" s="410">
        <f>G1211-D1211</f>
        <v>-20226.62</v>
      </c>
      <c r="J1211" s="411">
        <f>I1211/D1211</f>
        <v>-1</v>
      </c>
    </row>
    <row r="1212" s="352" customFormat="1" ht="24" customHeight="1" spans="1:10">
      <c r="A1212" s="412">
        <v>2220401</v>
      </c>
      <c r="B1212" s="413">
        <f t="shared" si="211"/>
        <v>7</v>
      </c>
      <c r="C1212" s="6" t="s">
        <v>1008</v>
      </c>
      <c r="D1212" s="414"/>
      <c r="E1212" s="414"/>
      <c r="F1212" s="426"/>
      <c r="G1212" s="426"/>
      <c r="H1212" s="415"/>
      <c r="I1212" s="414"/>
      <c r="J1212" s="415"/>
    </row>
    <row r="1213" s="352" customFormat="1" ht="24" customHeight="1" spans="1:10">
      <c r="A1213" s="412">
        <v>2220402</v>
      </c>
      <c r="B1213" s="413">
        <f t="shared" si="211"/>
        <v>7</v>
      </c>
      <c r="C1213" s="6" t="s">
        <v>1009</v>
      </c>
      <c r="D1213" s="414"/>
      <c r="E1213" s="414"/>
      <c r="F1213" s="426"/>
      <c r="G1213" s="426"/>
      <c r="H1213" s="415"/>
      <c r="I1213" s="414"/>
      <c r="J1213" s="415"/>
    </row>
    <row r="1214" s="352" customFormat="1" ht="24" customHeight="1" spans="1:10">
      <c r="A1214" s="412">
        <v>2220403</v>
      </c>
      <c r="B1214" s="413">
        <f t="shared" si="211"/>
        <v>7</v>
      </c>
      <c r="C1214" s="6" t="s">
        <v>1010</v>
      </c>
      <c r="D1214" s="414">
        <v>20226.62</v>
      </c>
      <c r="E1214" s="414"/>
      <c r="F1214" s="426"/>
      <c r="G1214" s="426"/>
      <c r="H1214" s="415"/>
      <c r="I1214" s="414">
        <f>G1214-D1214</f>
        <v>-20226.62</v>
      </c>
      <c r="J1214" s="415">
        <f>I1214/D1214</f>
        <v>-1</v>
      </c>
    </row>
    <row r="1215" s="352" customFormat="1" ht="24" customHeight="1" spans="1:10">
      <c r="A1215" s="412">
        <v>2220404</v>
      </c>
      <c r="B1215" s="413">
        <f t="shared" si="211"/>
        <v>7</v>
      </c>
      <c r="C1215" s="6" t="s">
        <v>1011</v>
      </c>
      <c r="D1215" s="414"/>
      <c r="E1215" s="414"/>
      <c r="F1215" s="426"/>
      <c r="G1215" s="426"/>
      <c r="H1215" s="415"/>
      <c r="I1215" s="414"/>
      <c r="J1215" s="415"/>
    </row>
    <row r="1216" s="352" customFormat="1" ht="24" customHeight="1" spans="1:10">
      <c r="A1216" s="412">
        <v>2220499</v>
      </c>
      <c r="B1216" s="413">
        <f t="shared" si="211"/>
        <v>7</v>
      </c>
      <c r="C1216" s="6" t="s">
        <v>1012</v>
      </c>
      <c r="D1216" s="414"/>
      <c r="E1216" s="414"/>
      <c r="F1216" s="426"/>
      <c r="G1216" s="426"/>
      <c r="H1216" s="415"/>
      <c r="I1216" s="414"/>
      <c r="J1216" s="415"/>
    </row>
    <row r="1217" s="352" customFormat="1" ht="24" customHeight="1" spans="1:12">
      <c r="A1217" s="407">
        <v>22205</v>
      </c>
      <c r="B1217" s="408">
        <f t="shared" si="211"/>
        <v>5</v>
      </c>
      <c r="C1217" s="409" t="s">
        <v>1013</v>
      </c>
      <c r="D1217" s="410"/>
      <c r="E1217" s="410"/>
      <c r="F1217" s="427"/>
      <c r="G1217" s="427"/>
      <c r="H1217" s="411"/>
      <c r="I1217" s="410"/>
      <c r="J1217" s="411"/>
    </row>
    <row r="1218" s="352" customFormat="1" ht="24" customHeight="1" spans="1:12">
      <c r="A1218" s="412">
        <v>2220501</v>
      </c>
      <c r="B1218" s="413">
        <f t="shared" si="211"/>
        <v>7</v>
      </c>
      <c r="C1218" s="6" t="s">
        <v>1014</v>
      </c>
      <c r="D1218" s="414"/>
      <c r="E1218" s="414"/>
      <c r="F1218" s="426"/>
      <c r="G1218" s="426"/>
      <c r="H1218" s="415"/>
      <c r="I1218" s="414"/>
      <c r="J1218" s="415"/>
    </row>
    <row r="1219" s="352" customFormat="1" ht="24" customHeight="1" spans="1:12">
      <c r="A1219" s="412">
        <v>2220502</v>
      </c>
      <c r="B1219" s="413">
        <f t="shared" si="211"/>
        <v>7</v>
      </c>
      <c r="C1219" s="6" t="s">
        <v>1015</v>
      </c>
      <c r="D1219" s="414"/>
      <c r="E1219" s="414"/>
      <c r="F1219" s="426"/>
      <c r="G1219" s="426"/>
      <c r="H1219" s="415"/>
      <c r="I1219" s="414"/>
      <c r="J1219" s="415"/>
    </row>
    <row r="1220" s="352" customFormat="1" ht="24" customHeight="1" spans="1:12">
      <c r="A1220" s="412">
        <v>2220503</v>
      </c>
      <c r="B1220" s="413">
        <f t="shared" si="211"/>
        <v>7</v>
      </c>
      <c r="C1220" s="6" t="s">
        <v>1016</v>
      </c>
      <c r="D1220" s="414"/>
      <c r="E1220" s="414"/>
      <c r="F1220" s="426"/>
      <c r="G1220" s="426"/>
      <c r="H1220" s="415"/>
      <c r="I1220" s="414"/>
      <c r="J1220" s="415"/>
    </row>
    <row r="1221" s="352" customFormat="1" ht="24" customHeight="1" spans="1:12">
      <c r="A1221" s="412">
        <v>2220504</v>
      </c>
      <c r="B1221" s="413">
        <f t="shared" si="211"/>
        <v>7</v>
      </c>
      <c r="C1221" s="6" t="s">
        <v>1017</v>
      </c>
      <c r="D1221" s="414"/>
      <c r="E1221" s="414"/>
      <c r="F1221" s="426"/>
      <c r="G1221" s="426"/>
      <c r="H1221" s="415"/>
      <c r="I1221" s="414"/>
      <c r="J1221" s="415"/>
    </row>
    <row r="1222" s="352" customFormat="1" ht="24" customHeight="1" spans="1:12">
      <c r="A1222" s="412">
        <v>2220505</v>
      </c>
      <c r="B1222" s="413">
        <f t="shared" si="211"/>
        <v>7</v>
      </c>
      <c r="C1222" s="6" t="s">
        <v>1018</v>
      </c>
      <c r="D1222" s="414"/>
      <c r="E1222" s="414"/>
      <c r="F1222" s="426"/>
      <c r="G1222" s="426"/>
      <c r="H1222" s="415"/>
      <c r="I1222" s="414"/>
      <c r="J1222" s="415"/>
    </row>
    <row r="1223" s="352" customFormat="1" ht="24" customHeight="1" spans="1:12">
      <c r="A1223" s="412">
        <v>2220506</v>
      </c>
      <c r="B1223" s="413">
        <f t="shared" si="211"/>
        <v>7</v>
      </c>
      <c r="C1223" s="6" t="s">
        <v>1019</v>
      </c>
      <c r="D1223" s="414"/>
      <c r="E1223" s="414"/>
      <c r="F1223" s="426"/>
      <c r="G1223" s="426"/>
      <c r="H1223" s="415"/>
      <c r="I1223" s="414"/>
      <c r="J1223" s="415"/>
    </row>
    <row r="1224" s="352" customFormat="1" ht="24" customHeight="1" spans="1:12">
      <c r="A1224" s="412">
        <v>2220507</v>
      </c>
      <c r="B1224" s="413">
        <f t="shared" si="211"/>
        <v>7</v>
      </c>
      <c r="C1224" s="6" t="s">
        <v>1020</v>
      </c>
      <c r="D1224" s="414"/>
      <c r="E1224" s="414"/>
      <c r="F1224" s="426"/>
      <c r="G1224" s="426"/>
      <c r="H1224" s="415"/>
      <c r="I1224" s="414"/>
      <c r="J1224" s="415"/>
    </row>
    <row r="1225" s="352" customFormat="1" ht="24" customHeight="1" spans="1:12">
      <c r="A1225" s="412">
        <v>2220508</v>
      </c>
      <c r="B1225" s="413">
        <f t="shared" si="211"/>
        <v>7</v>
      </c>
      <c r="C1225" s="6" t="s">
        <v>1021</v>
      </c>
      <c r="D1225" s="414"/>
      <c r="E1225" s="414"/>
      <c r="F1225" s="426"/>
      <c r="G1225" s="426"/>
      <c r="H1225" s="415"/>
      <c r="I1225" s="414"/>
      <c r="J1225" s="415"/>
    </row>
    <row r="1226" s="352" customFormat="1" ht="24" customHeight="1" spans="1:12">
      <c r="A1226" s="412">
        <v>2220509</v>
      </c>
      <c r="B1226" s="413">
        <f t="shared" si="211"/>
        <v>7</v>
      </c>
      <c r="C1226" s="6" t="s">
        <v>1022</v>
      </c>
      <c r="D1226" s="414"/>
      <c r="E1226" s="414"/>
      <c r="F1226" s="426"/>
      <c r="G1226" s="426"/>
      <c r="H1226" s="415"/>
      <c r="I1226" s="414"/>
      <c r="J1226" s="415"/>
    </row>
    <row r="1227" s="352" customFormat="1" ht="24" customHeight="1" spans="1:12">
      <c r="A1227" s="412">
        <v>2220510</v>
      </c>
      <c r="B1227" s="413">
        <f t="shared" si="211"/>
        <v>7</v>
      </c>
      <c r="C1227" s="6" t="s">
        <v>1023</v>
      </c>
      <c r="D1227" s="414"/>
      <c r="E1227" s="414">
        <v>2000</v>
      </c>
      <c r="F1227" s="426"/>
      <c r="G1227" s="426"/>
      <c r="H1227" s="415"/>
      <c r="I1227" s="414"/>
      <c r="J1227" s="415"/>
    </row>
    <row r="1228" s="352" customFormat="1" ht="24" customHeight="1" spans="1:12">
      <c r="A1228" s="412">
        <v>2220511</v>
      </c>
      <c r="B1228" s="413">
        <f t="shared" si="211"/>
        <v>7</v>
      </c>
      <c r="C1228" s="6" t="s">
        <v>1024</v>
      </c>
      <c r="D1228" s="414"/>
      <c r="E1228" s="414"/>
      <c r="F1228" s="426"/>
      <c r="G1228" s="426"/>
      <c r="H1228" s="415"/>
      <c r="I1228" s="414"/>
      <c r="J1228" s="415"/>
    </row>
    <row r="1229" s="352" customFormat="1" ht="24" customHeight="1" spans="1:12">
      <c r="A1229" s="412">
        <v>2220599</v>
      </c>
      <c r="B1229" s="413">
        <f t="shared" si="211"/>
        <v>7</v>
      </c>
      <c r="C1229" s="6" t="s">
        <v>1025</v>
      </c>
      <c r="D1229" s="414"/>
      <c r="E1229" s="414"/>
      <c r="F1229" s="426"/>
      <c r="G1229" s="426"/>
      <c r="H1229" s="415"/>
      <c r="I1229" s="414"/>
      <c r="J1229" s="415"/>
    </row>
    <row r="1230" s="352" customFormat="1" ht="24" customHeight="1" spans="1:12">
      <c r="A1230" s="401">
        <v>224</v>
      </c>
      <c r="B1230" s="402">
        <f t="shared" si="211"/>
        <v>3</v>
      </c>
      <c r="C1230" s="423" t="s">
        <v>1026</v>
      </c>
      <c r="D1230" s="467">
        <v>21206667.49</v>
      </c>
      <c r="E1230" s="405">
        <v>2100158.03</v>
      </c>
      <c r="F1230" s="404">
        <f>VLOOKUP(A1230,[2]Sheet2!$A$1:$B$65536,2,FALSE)</f>
        <v>24077550.42</v>
      </c>
      <c r="G1230" s="404">
        <f>VLOOKUP(A1230,[2]Sheet1!$A$1:$B$65536,2,FALSE)</f>
        <v>22033760.39</v>
      </c>
      <c r="H1230" s="406">
        <f t="shared" ref="H1230:H1232" si="217">G1230/F1230</f>
        <v>0.915116363818209</v>
      </c>
      <c r="I1230" s="405">
        <f>G1230-D1230</f>
        <v>827092.900000002</v>
      </c>
      <c r="J1230" s="406">
        <f t="shared" ref="J1230:J1232" si="218">I1230/D1230</f>
        <v>0.0390015498847246</v>
      </c>
      <c r="K1230" s="465">
        <f>G1230/10000</f>
        <v>2203.376039</v>
      </c>
      <c r="L1230" s="465">
        <f>ROUND(K1230,0)</f>
        <v>2203</v>
      </c>
    </row>
    <row r="1231" s="352" customFormat="1" ht="24" customHeight="1" spans="1:12">
      <c r="A1231" s="407">
        <v>22401</v>
      </c>
      <c r="B1231" s="408">
        <f t="shared" si="211"/>
        <v>5</v>
      </c>
      <c r="C1231" s="409" t="s">
        <v>1027</v>
      </c>
      <c r="D1231" s="410">
        <v>2472916.92</v>
      </c>
      <c r="E1231" s="410">
        <v>2100158.03</v>
      </c>
      <c r="F1231" s="427">
        <f>VLOOKUP(A1231,[2]Sheet2!$A$1:$B$65536,2,FALSE)</f>
        <v>6299990.47</v>
      </c>
      <c r="G1231" s="427">
        <f>VLOOKUP(A1231,[2]Sheet1!$A$1:$B$65536,2,FALSE)</f>
        <v>5335186.01</v>
      </c>
      <c r="H1231" s="411">
        <f t="shared" si="217"/>
        <v>0.846856203260257</v>
      </c>
      <c r="I1231" s="410">
        <f>G1231-D1231</f>
        <v>2862269.09</v>
      </c>
      <c r="J1231" s="411">
        <f t="shared" si="218"/>
        <v>1.15744652270809</v>
      </c>
    </row>
    <row r="1232" s="352" customFormat="1" ht="24" customHeight="1" spans="1:12">
      <c r="A1232" s="412">
        <v>2240101</v>
      </c>
      <c r="B1232" s="413">
        <f t="shared" ref="B1232:B1295" si="219">LEN(A1232)</f>
        <v>7</v>
      </c>
      <c r="C1232" s="6" t="s">
        <v>170</v>
      </c>
      <c r="D1232" s="414">
        <v>2210137.24</v>
      </c>
      <c r="E1232" s="414">
        <v>2100158.03</v>
      </c>
      <c r="F1232" s="426">
        <f>VLOOKUP(A1232,[2]Sheet2!$A$1:$B$65536,2,FALSE)</f>
        <v>3053457.3</v>
      </c>
      <c r="G1232" s="426">
        <f>VLOOKUP(A1232,[2]Sheet1!$A$1:$B$65536,2,FALSE)</f>
        <v>3254169.45</v>
      </c>
      <c r="H1232" s="415">
        <f t="shared" si="217"/>
        <v>1.06573275152726</v>
      </c>
      <c r="I1232" s="414">
        <f>G1232-D1232</f>
        <v>1044032.21</v>
      </c>
      <c r="J1232" s="415">
        <f t="shared" si="218"/>
        <v>0.472383429908633</v>
      </c>
    </row>
    <row r="1233" s="352" customFormat="1" ht="24" customHeight="1" spans="1:10">
      <c r="A1233" s="412">
        <v>2240102</v>
      </c>
      <c r="B1233" s="413">
        <f t="shared" si="219"/>
        <v>7</v>
      </c>
      <c r="C1233" s="6" t="s">
        <v>171</v>
      </c>
      <c r="D1233" s="414"/>
      <c r="E1233" s="414"/>
      <c r="F1233" s="426"/>
      <c r="G1233" s="426"/>
      <c r="H1233" s="415"/>
      <c r="I1233" s="414"/>
      <c r="J1233" s="415"/>
    </row>
    <row r="1234" s="352" customFormat="1" ht="24" customHeight="1" spans="1:10">
      <c r="A1234" s="412">
        <v>2240103</v>
      </c>
      <c r="B1234" s="413">
        <f t="shared" si="219"/>
        <v>7</v>
      </c>
      <c r="C1234" s="6" t="s">
        <v>172</v>
      </c>
      <c r="D1234" s="414"/>
      <c r="E1234" s="414"/>
      <c r="F1234" s="426"/>
      <c r="G1234" s="426"/>
      <c r="H1234" s="415"/>
      <c r="I1234" s="414"/>
      <c r="J1234" s="415"/>
    </row>
    <row r="1235" s="352" customFormat="1" ht="24" customHeight="1" spans="1:10">
      <c r="A1235" s="412">
        <v>2240104</v>
      </c>
      <c r="B1235" s="413">
        <f t="shared" si="219"/>
        <v>7</v>
      </c>
      <c r="C1235" s="6" t="s">
        <v>1028</v>
      </c>
      <c r="D1235" s="414"/>
      <c r="E1235" s="414"/>
      <c r="F1235" s="426"/>
      <c r="G1235" s="426"/>
      <c r="H1235" s="415"/>
      <c r="I1235" s="414"/>
      <c r="J1235" s="415"/>
    </row>
    <row r="1236" s="352" customFormat="1" ht="24" customHeight="1" spans="1:10">
      <c r="A1236" s="412">
        <v>2240105</v>
      </c>
      <c r="B1236" s="413">
        <f t="shared" si="219"/>
        <v>7</v>
      </c>
      <c r="C1236" s="6" t="s">
        <v>1029</v>
      </c>
      <c r="D1236" s="414"/>
      <c r="E1236" s="414"/>
      <c r="F1236" s="426"/>
      <c r="G1236" s="426"/>
      <c r="H1236" s="415"/>
      <c r="I1236" s="414"/>
      <c r="J1236" s="415"/>
    </row>
    <row r="1237" s="352" customFormat="1" ht="24" customHeight="1" spans="1:10">
      <c r="A1237" s="412">
        <v>2240106</v>
      </c>
      <c r="B1237" s="413">
        <f t="shared" si="219"/>
        <v>7</v>
      </c>
      <c r="C1237" s="6" t="s">
        <v>1030</v>
      </c>
      <c r="D1237" s="414">
        <v>19410</v>
      </c>
      <c r="E1237" s="414"/>
      <c r="F1237" s="426">
        <f>VLOOKUP(A1237,[2]Sheet2!$A$1:$B$65536,2,FALSE)</f>
        <v>223603.17</v>
      </c>
      <c r="G1237" s="426">
        <f>VLOOKUP(A1237,[2]Sheet1!$A$1:$B$65536,2,FALSE)</f>
        <v>73603.17</v>
      </c>
      <c r="H1237" s="415">
        <f>G1237/F1237</f>
        <v>0.329168723323556</v>
      </c>
      <c r="I1237" s="414">
        <f t="shared" ref="I1237:I1242" si="220">G1237-D1237</f>
        <v>54193.17</v>
      </c>
      <c r="J1237" s="415">
        <f t="shared" ref="J1237:J1242" si="221">I1237/D1237</f>
        <v>2.79202318392581</v>
      </c>
    </row>
    <row r="1238" s="352" customFormat="1" ht="24" customHeight="1" spans="1:10">
      <c r="A1238" s="412">
        <v>2240108</v>
      </c>
      <c r="B1238" s="413">
        <f t="shared" si="219"/>
        <v>7</v>
      </c>
      <c r="C1238" s="6" t="s">
        <v>1031</v>
      </c>
      <c r="D1238" s="414"/>
      <c r="E1238" s="414"/>
      <c r="F1238" s="426"/>
      <c r="G1238" s="426"/>
      <c r="H1238" s="415"/>
      <c r="I1238" s="414"/>
      <c r="J1238" s="415"/>
    </row>
    <row r="1239" s="352" customFormat="1" ht="24" customHeight="1" spans="1:10">
      <c r="A1239" s="412">
        <v>2240109</v>
      </c>
      <c r="B1239" s="413">
        <f t="shared" si="219"/>
        <v>7</v>
      </c>
      <c r="C1239" s="6" t="s">
        <v>1032</v>
      </c>
      <c r="D1239" s="414"/>
      <c r="E1239" s="414"/>
      <c r="F1239" s="426">
        <f>VLOOKUP(A1239,[2]Sheet2!$A$1:$B$65536,2,FALSE)</f>
        <v>2206080</v>
      </c>
      <c r="G1239" s="426">
        <f>VLOOKUP(A1239,[2]Sheet1!$A$1:$B$65536,2,FALSE)</f>
        <v>1771240</v>
      </c>
      <c r="H1239" s="415"/>
      <c r="I1239" s="414"/>
      <c r="J1239" s="415"/>
    </row>
    <row r="1240" s="352" customFormat="1" ht="24" customHeight="1" spans="1:10">
      <c r="A1240" s="412">
        <v>2240150</v>
      </c>
      <c r="B1240" s="413">
        <f t="shared" si="219"/>
        <v>7</v>
      </c>
      <c r="C1240" s="6" t="s">
        <v>174</v>
      </c>
      <c r="D1240" s="414">
        <v>43369.68</v>
      </c>
      <c r="E1240" s="414"/>
      <c r="F1240" s="426"/>
      <c r="G1240" s="426">
        <f>VLOOKUP(A1240,[2]Sheet1!$A$1:$B$65536,2,FALSE)</f>
        <v>49323.64</v>
      </c>
      <c r="H1240" s="415"/>
      <c r="I1240" s="414">
        <f t="shared" si="220"/>
        <v>5953.96</v>
      </c>
      <c r="J1240" s="415">
        <f t="shared" si="221"/>
        <v>0.137283927388904</v>
      </c>
    </row>
    <row r="1241" s="352" customFormat="1" ht="24" customHeight="1" spans="1:10">
      <c r="A1241" s="412">
        <v>2240199</v>
      </c>
      <c r="B1241" s="413">
        <f t="shared" si="219"/>
        <v>7</v>
      </c>
      <c r="C1241" s="6" t="s">
        <v>1033</v>
      </c>
      <c r="D1241" s="414">
        <v>200000</v>
      </c>
      <c r="E1241" s="414"/>
      <c r="F1241" s="426">
        <f>VLOOKUP(A1241,[2]Sheet2!$A$1:$B$65536,2,FALSE)</f>
        <v>816850</v>
      </c>
      <c r="G1241" s="426">
        <f>VLOOKUP(A1241,[2]Sheet1!$A$1:$B$65536,2,FALSE)</f>
        <v>186849.75</v>
      </c>
      <c r="H1241" s="415">
        <f t="shared" ref="H1240:H1242" si="222">G1241/F1241</f>
        <v>0.228744261492318</v>
      </c>
      <c r="I1241" s="414">
        <f t="shared" si="220"/>
        <v>-13150.25</v>
      </c>
      <c r="J1241" s="415">
        <f t="shared" si="221"/>
        <v>-0.06575125</v>
      </c>
    </row>
    <row r="1242" s="352" customFormat="1" ht="24" customHeight="1" spans="1:10">
      <c r="A1242" s="407">
        <v>22402</v>
      </c>
      <c r="B1242" s="408">
        <f t="shared" si="219"/>
        <v>5</v>
      </c>
      <c r="C1242" s="409" t="s">
        <v>1034</v>
      </c>
      <c r="D1242" s="410">
        <v>13699000</v>
      </c>
      <c r="E1242" s="410"/>
      <c r="F1242" s="427">
        <f>VLOOKUP(A1242,[2]Sheet2!$A$1:$B$65536,2,FALSE)</f>
        <v>13545990.63</v>
      </c>
      <c r="G1242" s="427">
        <f>VLOOKUP(A1242,[2]Sheet1!$A$1:$B$65536,2,FALSE)</f>
        <v>13651192.5</v>
      </c>
      <c r="H1242" s="411">
        <f t="shared" si="222"/>
        <v>1.00776627364314</v>
      </c>
      <c r="I1242" s="410">
        <f t="shared" si="220"/>
        <v>-47807.5</v>
      </c>
      <c r="J1242" s="411">
        <f t="shared" si="221"/>
        <v>-0.0034898532739616</v>
      </c>
    </row>
    <row r="1243" s="352" customFormat="1" ht="24" customHeight="1" spans="1:10">
      <c r="A1243" s="412">
        <v>2240201</v>
      </c>
      <c r="B1243" s="413">
        <f t="shared" si="219"/>
        <v>7</v>
      </c>
      <c r="C1243" s="6" t="s">
        <v>170</v>
      </c>
      <c r="D1243" s="414"/>
      <c r="E1243" s="414"/>
      <c r="F1243" s="426"/>
      <c r="G1243" s="426"/>
      <c r="H1243" s="415"/>
      <c r="I1243" s="414"/>
      <c r="J1243" s="415"/>
    </row>
    <row r="1244" s="352" customFormat="1" ht="24" customHeight="1" spans="1:10">
      <c r="A1244" s="412">
        <v>2240202</v>
      </c>
      <c r="B1244" s="413">
        <f t="shared" si="219"/>
        <v>7</v>
      </c>
      <c r="C1244" s="6" t="s">
        <v>1035</v>
      </c>
      <c r="D1244" s="414"/>
      <c r="E1244" s="414"/>
      <c r="F1244" s="426"/>
      <c r="G1244" s="426"/>
      <c r="H1244" s="415"/>
      <c r="I1244" s="414"/>
      <c r="J1244" s="415"/>
    </row>
    <row r="1245" s="352" customFormat="1" ht="24" customHeight="1" spans="1:10">
      <c r="A1245" s="412">
        <v>2240203</v>
      </c>
      <c r="B1245" s="413">
        <f t="shared" si="219"/>
        <v>7</v>
      </c>
      <c r="C1245" s="6" t="s">
        <v>172</v>
      </c>
      <c r="D1245" s="414"/>
      <c r="E1245" s="414"/>
      <c r="F1245" s="426"/>
      <c r="G1245" s="426"/>
      <c r="H1245" s="415"/>
      <c r="I1245" s="414"/>
      <c r="J1245" s="415"/>
    </row>
    <row r="1246" s="352" customFormat="1" ht="24" customHeight="1" spans="1:10">
      <c r="A1246" s="412">
        <v>2240204</v>
      </c>
      <c r="B1246" s="413">
        <f t="shared" si="219"/>
        <v>7</v>
      </c>
      <c r="C1246" s="6" t="s">
        <v>1036</v>
      </c>
      <c r="D1246" s="414">
        <v>12234600.42</v>
      </c>
      <c r="E1246" s="414"/>
      <c r="F1246" s="426">
        <f>VLOOKUP(A1246,[2]Sheet2!$A$1:$B$65536,2,FALSE)</f>
        <v>12545990.63</v>
      </c>
      <c r="G1246" s="426">
        <f>VLOOKUP(A1246,[2]Sheet1!$A$1:$B$65536,2,FALSE)</f>
        <v>12651192.5</v>
      </c>
      <c r="H1246" s="415"/>
      <c r="I1246" s="414">
        <f t="shared" ref="I1246:I1249" si="223">G1246-D1246</f>
        <v>416592.08</v>
      </c>
      <c r="J1246" s="415"/>
    </row>
    <row r="1247" s="352" customFormat="1" ht="24" customHeight="1" spans="1:10">
      <c r="A1247" s="412">
        <v>2240250</v>
      </c>
      <c r="B1247" s="413">
        <f t="shared" si="219"/>
        <v>7</v>
      </c>
      <c r="C1247" s="6" t="s">
        <v>174</v>
      </c>
      <c r="D1247" s="435"/>
      <c r="E1247" s="435"/>
      <c r="F1247" s="426" t="e">
        <f>VLOOKUP(A1247,[2]Sheet2!$A$1:$B$65536,2,FALSE)</f>
        <v>#N/A</v>
      </c>
      <c r="G1247" s="426"/>
      <c r="H1247" s="415"/>
      <c r="I1247" s="435"/>
      <c r="J1247" s="415"/>
    </row>
    <row r="1248" s="352" customFormat="1" ht="24" customHeight="1" spans="1:10">
      <c r="A1248" s="412">
        <v>2240299</v>
      </c>
      <c r="B1248" s="413">
        <f t="shared" si="219"/>
        <v>7</v>
      </c>
      <c r="C1248" s="6" t="s">
        <v>1037</v>
      </c>
      <c r="D1248" s="414">
        <v>1464399.58</v>
      </c>
      <c r="E1248" s="414"/>
      <c r="F1248" s="426">
        <f>VLOOKUP(A1248,[2]Sheet2!$A$1:$B$65536,2,FALSE)</f>
        <v>1000000</v>
      </c>
      <c r="G1248" s="426">
        <f>VLOOKUP(A1248,[2]Sheet1!$A$1:$B$65536,2,FALSE)</f>
        <v>1000000</v>
      </c>
      <c r="H1248" s="415"/>
      <c r="I1248" s="414">
        <f t="shared" si="223"/>
        <v>-464399.58</v>
      </c>
      <c r="J1248" s="415"/>
    </row>
    <row r="1249" s="352" customFormat="1" ht="24" customHeight="1" spans="1:10">
      <c r="A1249" s="407">
        <v>22404</v>
      </c>
      <c r="B1249" s="408">
        <f t="shared" si="219"/>
        <v>5</v>
      </c>
      <c r="C1249" s="409" t="s">
        <v>1038</v>
      </c>
      <c r="D1249" s="410"/>
      <c r="E1249" s="410"/>
      <c r="F1249" s="427"/>
      <c r="G1249" s="427"/>
      <c r="H1249" s="411"/>
      <c r="I1249" s="410"/>
      <c r="J1249" s="411"/>
    </row>
    <row r="1250" s="352" customFormat="1" ht="24" customHeight="1" spans="1:10">
      <c r="A1250" s="412">
        <v>2240401</v>
      </c>
      <c r="B1250" s="413">
        <f t="shared" si="219"/>
        <v>7</v>
      </c>
      <c r="C1250" s="6" t="s">
        <v>170</v>
      </c>
      <c r="D1250" s="414"/>
      <c r="E1250" s="414"/>
      <c r="F1250" s="426"/>
      <c r="G1250" s="426"/>
      <c r="H1250" s="415"/>
      <c r="I1250" s="414"/>
      <c r="J1250" s="415"/>
    </row>
    <row r="1251" s="352" customFormat="1" ht="24" customHeight="1" spans="1:10">
      <c r="A1251" s="412">
        <v>2240402</v>
      </c>
      <c r="B1251" s="413">
        <f t="shared" si="219"/>
        <v>7</v>
      </c>
      <c r="C1251" s="6" t="s">
        <v>171</v>
      </c>
      <c r="D1251" s="414"/>
      <c r="E1251" s="414"/>
      <c r="F1251" s="426"/>
      <c r="G1251" s="426"/>
      <c r="H1251" s="415"/>
      <c r="I1251" s="414"/>
      <c r="J1251" s="415"/>
    </row>
    <row r="1252" s="352" customFormat="1" ht="24" customHeight="1" spans="1:10">
      <c r="A1252" s="412">
        <v>2240403</v>
      </c>
      <c r="B1252" s="413">
        <f t="shared" si="219"/>
        <v>7</v>
      </c>
      <c r="C1252" s="6" t="s">
        <v>172</v>
      </c>
      <c r="D1252" s="414"/>
      <c r="E1252" s="414"/>
      <c r="F1252" s="426"/>
      <c r="G1252" s="426"/>
      <c r="H1252" s="415"/>
      <c r="I1252" s="414"/>
      <c r="J1252" s="415"/>
    </row>
    <row r="1253" s="352" customFormat="1" ht="24" customHeight="1" spans="1:10">
      <c r="A1253" s="412">
        <v>2240404</v>
      </c>
      <c r="B1253" s="413">
        <f t="shared" si="219"/>
        <v>7</v>
      </c>
      <c r="C1253" s="6" t="s">
        <v>1039</v>
      </c>
      <c r="D1253" s="414"/>
      <c r="E1253" s="414"/>
      <c r="F1253" s="426"/>
      <c r="G1253" s="426"/>
      <c r="H1253" s="415"/>
      <c r="I1253" s="414"/>
      <c r="J1253" s="415"/>
    </row>
    <row r="1254" s="352" customFormat="1" ht="24" customHeight="1" spans="1:10">
      <c r="A1254" s="412">
        <v>2240405</v>
      </c>
      <c r="B1254" s="413">
        <f t="shared" si="219"/>
        <v>7</v>
      </c>
      <c r="C1254" s="6" t="s">
        <v>1040</v>
      </c>
      <c r="D1254" s="414"/>
      <c r="E1254" s="414"/>
      <c r="F1254" s="426"/>
      <c r="G1254" s="426"/>
      <c r="H1254" s="415"/>
      <c r="I1254" s="414"/>
      <c r="J1254" s="415"/>
    </row>
    <row r="1255" s="352" customFormat="1" ht="24" customHeight="1" spans="1:10">
      <c r="A1255" s="412">
        <v>2240450</v>
      </c>
      <c r="B1255" s="413">
        <f t="shared" si="219"/>
        <v>7</v>
      </c>
      <c r="C1255" s="6" t="s">
        <v>174</v>
      </c>
      <c r="D1255" s="414"/>
      <c r="E1255" s="414"/>
      <c r="F1255" s="426"/>
      <c r="G1255" s="426"/>
      <c r="H1255" s="415"/>
      <c r="I1255" s="414"/>
      <c r="J1255" s="415"/>
    </row>
    <row r="1256" s="352" customFormat="1" ht="24" customHeight="1" spans="1:10">
      <c r="A1256" s="412">
        <v>2240499</v>
      </c>
      <c r="B1256" s="413">
        <f t="shared" si="219"/>
        <v>7</v>
      </c>
      <c r="C1256" s="6" t="s">
        <v>1041</v>
      </c>
      <c r="D1256" s="414"/>
      <c r="E1256" s="414"/>
      <c r="F1256" s="426"/>
      <c r="G1256" s="426"/>
      <c r="H1256" s="415"/>
      <c r="I1256" s="414"/>
      <c r="J1256" s="415"/>
    </row>
    <row r="1257" s="352" customFormat="1" ht="24" customHeight="1" spans="1:10">
      <c r="A1257" s="407">
        <v>22405</v>
      </c>
      <c r="B1257" s="408">
        <f t="shared" si="219"/>
        <v>5</v>
      </c>
      <c r="C1257" s="409" t="s">
        <v>1042</v>
      </c>
      <c r="D1257" s="410"/>
      <c r="E1257" s="410"/>
      <c r="F1257" s="427">
        <f>VLOOKUP(A1257,[2]Sheet2!$A$1:$B$65536,2,FALSE)</f>
        <v>20000</v>
      </c>
      <c r="G1257" s="427"/>
      <c r="H1257" s="411">
        <f>G1257/F1257</f>
        <v>0</v>
      </c>
      <c r="I1257" s="410"/>
      <c r="J1257" s="411"/>
    </row>
    <row r="1258" s="352" customFormat="1" ht="24" customHeight="1" spans="1:10">
      <c r="A1258" s="412">
        <v>2240501</v>
      </c>
      <c r="B1258" s="413">
        <f t="shared" si="219"/>
        <v>7</v>
      </c>
      <c r="C1258" s="6" t="s">
        <v>170</v>
      </c>
      <c r="D1258" s="414"/>
      <c r="E1258" s="414"/>
      <c r="F1258" s="426"/>
      <c r="G1258" s="426"/>
      <c r="H1258" s="415"/>
      <c r="I1258" s="414"/>
      <c r="J1258" s="415"/>
    </row>
    <row r="1259" s="352" customFormat="1" ht="24" customHeight="1" spans="1:10">
      <c r="A1259" s="412">
        <v>2240502</v>
      </c>
      <c r="B1259" s="413">
        <f t="shared" si="219"/>
        <v>7</v>
      </c>
      <c r="C1259" s="6" t="s">
        <v>171</v>
      </c>
      <c r="D1259" s="414"/>
      <c r="E1259" s="414"/>
      <c r="F1259" s="426"/>
      <c r="G1259" s="426"/>
      <c r="H1259" s="415"/>
      <c r="I1259" s="414"/>
      <c r="J1259" s="415"/>
    </row>
    <row r="1260" s="352" customFormat="1" ht="24" customHeight="1" spans="1:10">
      <c r="A1260" s="412">
        <v>2240503</v>
      </c>
      <c r="B1260" s="413">
        <f t="shared" si="219"/>
        <v>7</v>
      </c>
      <c r="C1260" s="6" t="s">
        <v>172</v>
      </c>
      <c r="D1260" s="414"/>
      <c r="E1260" s="414"/>
      <c r="F1260" s="426"/>
      <c r="G1260" s="426"/>
      <c r="H1260" s="415"/>
      <c r="I1260" s="414"/>
      <c r="J1260" s="415"/>
    </row>
    <row r="1261" s="352" customFormat="1" ht="24" customHeight="1" spans="1:10">
      <c r="A1261" s="412">
        <v>2240504</v>
      </c>
      <c r="B1261" s="413">
        <f t="shared" si="219"/>
        <v>7</v>
      </c>
      <c r="C1261" s="6" t="s">
        <v>1043</v>
      </c>
      <c r="D1261" s="414"/>
      <c r="E1261" s="414"/>
      <c r="F1261" s="426"/>
      <c r="G1261" s="426"/>
      <c r="H1261" s="415"/>
      <c r="I1261" s="414"/>
      <c r="J1261" s="415"/>
    </row>
    <row r="1262" s="352" customFormat="1" ht="24" customHeight="1" spans="1:10">
      <c r="A1262" s="412">
        <v>2240505</v>
      </c>
      <c r="B1262" s="413">
        <f t="shared" si="219"/>
        <v>7</v>
      </c>
      <c r="C1262" s="6" t="s">
        <v>1044</v>
      </c>
      <c r="D1262" s="414"/>
      <c r="E1262" s="414"/>
      <c r="F1262" s="426"/>
      <c r="G1262" s="426"/>
      <c r="H1262" s="415"/>
      <c r="I1262" s="414"/>
      <c r="J1262" s="415"/>
    </row>
    <row r="1263" s="352" customFormat="1" ht="24" customHeight="1" spans="1:10">
      <c r="A1263" s="412">
        <v>2240506</v>
      </c>
      <c r="B1263" s="413">
        <f t="shared" si="219"/>
        <v>7</v>
      </c>
      <c r="C1263" s="6" t="s">
        <v>1045</v>
      </c>
      <c r="D1263" s="414"/>
      <c r="E1263" s="414"/>
      <c r="F1263" s="426">
        <f>VLOOKUP(A1263,[2]Sheet2!$A$1:$B$65536,2,FALSE)</f>
        <v>20000</v>
      </c>
      <c r="G1263" s="426"/>
      <c r="H1263" s="415"/>
      <c r="I1263" s="414"/>
      <c r="J1263" s="415"/>
    </row>
    <row r="1264" s="352" customFormat="1" ht="24" customHeight="1" spans="1:10">
      <c r="A1264" s="412">
        <v>2240507</v>
      </c>
      <c r="B1264" s="413">
        <f t="shared" si="219"/>
        <v>7</v>
      </c>
      <c r="C1264" s="6" t="s">
        <v>1046</v>
      </c>
      <c r="D1264" s="414"/>
      <c r="E1264" s="414"/>
      <c r="F1264" s="426"/>
      <c r="G1264" s="426"/>
      <c r="H1264" s="415"/>
      <c r="I1264" s="414"/>
      <c r="J1264" s="415"/>
    </row>
    <row r="1265" s="352" customFormat="1" ht="24" customHeight="1" spans="1:12">
      <c r="A1265" s="412">
        <v>2240508</v>
      </c>
      <c r="B1265" s="413">
        <f t="shared" si="219"/>
        <v>7</v>
      </c>
      <c r="C1265" s="6" t="s">
        <v>1047</v>
      </c>
      <c r="D1265" s="414"/>
      <c r="E1265" s="414"/>
      <c r="F1265" s="426"/>
      <c r="G1265" s="426"/>
      <c r="H1265" s="415"/>
      <c r="I1265" s="414"/>
      <c r="J1265" s="415"/>
    </row>
    <row r="1266" s="352" customFormat="1" ht="24" customHeight="1" spans="1:12">
      <c r="A1266" s="412">
        <v>2240509</v>
      </c>
      <c r="B1266" s="413">
        <f t="shared" si="219"/>
        <v>7</v>
      </c>
      <c r="C1266" s="6" t="s">
        <v>1048</v>
      </c>
      <c r="D1266" s="414"/>
      <c r="E1266" s="414"/>
      <c r="F1266" s="426"/>
      <c r="G1266" s="426"/>
      <c r="H1266" s="415"/>
      <c r="I1266" s="414"/>
      <c r="J1266" s="415"/>
    </row>
    <row r="1267" s="352" customFormat="1" ht="24" customHeight="1" spans="1:12">
      <c r="A1267" s="412">
        <v>2240510</v>
      </c>
      <c r="B1267" s="413">
        <f t="shared" si="219"/>
        <v>7</v>
      </c>
      <c r="C1267" s="6" t="s">
        <v>1049</v>
      </c>
      <c r="D1267" s="414"/>
      <c r="E1267" s="414"/>
      <c r="F1267" s="426"/>
      <c r="G1267" s="426"/>
      <c r="H1267" s="415"/>
      <c r="I1267" s="414"/>
      <c r="J1267" s="415"/>
    </row>
    <row r="1268" s="352" customFormat="1" ht="24" customHeight="1" spans="1:12">
      <c r="A1268" s="412">
        <v>2240550</v>
      </c>
      <c r="B1268" s="413">
        <f t="shared" si="219"/>
        <v>7</v>
      </c>
      <c r="C1268" s="6" t="s">
        <v>1050</v>
      </c>
      <c r="D1268" s="414"/>
      <c r="E1268" s="414"/>
      <c r="F1268" s="426"/>
      <c r="G1268" s="426"/>
      <c r="H1268" s="415"/>
      <c r="I1268" s="414"/>
      <c r="J1268" s="415"/>
    </row>
    <row r="1269" s="352" customFormat="1" ht="24" customHeight="1" spans="1:12">
      <c r="A1269" s="412">
        <v>2240599</v>
      </c>
      <c r="B1269" s="413">
        <f t="shared" si="219"/>
        <v>7</v>
      </c>
      <c r="C1269" s="6" t="s">
        <v>1051</v>
      </c>
      <c r="D1269" s="414"/>
      <c r="E1269" s="414"/>
      <c r="F1269" s="426"/>
      <c r="G1269" s="426"/>
      <c r="H1269" s="415"/>
      <c r="I1269" s="414"/>
      <c r="J1269" s="415"/>
    </row>
    <row r="1270" s="352" customFormat="1" ht="24" customHeight="1" spans="1:12">
      <c r="A1270" s="407">
        <v>22406</v>
      </c>
      <c r="B1270" s="408">
        <f t="shared" si="219"/>
        <v>5</v>
      </c>
      <c r="C1270" s="409" t="s">
        <v>1052</v>
      </c>
      <c r="D1270" s="410">
        <v>451962</v>
      </c>
      <c r="E1270" s="410"/>
      <c r="F1270" s="427">
        <f>VLOOKUP(A1270,[2]Sheet2!$A$1:$B$65536,2,FALSE)</f>
        <v>3537249</v>
      </c>
      <c r="G1270" s="427">
        <f>VLOOKUP(A1270,[2]Sheet1!$A$1:$B$65536,2,FALSE)</f>
        <v>2544317.56</v>
      </c>
      <c r="H1270" s="411">
        <f>G1270/F1270</f>
        <v>0.719292749817726</v>
      </c>
      <c r="I1270" s="410">
        <f>G1270-D1270</f>
        <v>2092355.56</v>
      </c>
      <c r="J1270" s="411">
        <f>I1270/D1270</f>
        <v>4.62949442652258</v>
      </c>
    </row>
    <row r="1271" s="352" customFormat="1" ht="24" customHeight="1" spans="1:12">
      <c r="A1271" s="412">
        <v>2240601</v>
      </c>
      <c r="B1271" s="413">
        <f t="shared" si="219"/>
        <v>7</v>
      </c>
      <c r="C1271" s="6" t="s">
        <v>1053</v>
      </c>
      <c r="D1271" s="414">
        <v>363900</v>
      </c>
      <c r="E1271" s="414"/>
      <c r="F1271" s="426">
        <f>VLOOKUP(A1271,[2]Sheet2!$A$1:$B$65536,2,FALSE)</f>
        <v>3261000</v>
      </c>
      <c r="G1271" s="426">
        <f>VLOOKUP(A1271,[2]Sheet1!$A$1:$B$65536,2,FALSE)</f>
        <v>2268068.56</v>
      </c>
      <c r="H1271" s="415">
        <f t="shared" ref="H1270:H1274" si="224">G1271/F1271</f>
        <v>0.695513204538485</v>
      </c>
      <c r="I1271" s="414">
        <f t="shared" ref="I1270:I1274" si="225">G1271-D1271</f>
        <v>1904168.56</v>
      </c>
      <c r="J1271" s="415">
        <f t="shared" ref="J1270:J1274" si="226">I1271/D1271</f>
        <v>5.23266985435559</v>
      </c>
    </row>
    <row r="1272" s="352" customFormat="1" ht="24" customHeight="1" spans="1:12">
      <c r="A1272" s="412">
        <v>2240602</v>
      </c>
      <c r="B1272" s="413">
        <f t="shared" si="219"/>
        <v>7</v>
      </c>
      <c r="C1272" s="6" t="s">
        <v>1054</v>
      </c>
      <c r="D1272" s="414">
        <v>88062</v>
      </c>
      <c r="E1272" s="414"/>
      <c r="F1272" s="426">
        <f>VLOOKUP(A1272,[2]Sheet2!$A$1:$B$65536,2,FALSE)</f>
        <v>175489</v>
      </c>
      <c r="G1272" s="426">
        <f>VLOOKUP(A1272,[2]Sheet1!$A$1:$B$65536,2,FALSE)</f>
        <v>175489</v>
      </c>
      <c r="H1272" s="415">
        <f t="shared" si="224"/>
        <v>1</v>
      </c>
      <c r="I1272" s="414">
        <f t="shared" si="225"/>
        <v>87427</v>
      </c>
      <c r="J1272" s="415">
        <f t="shared" si="226"/>
        <v>0.992789171265699</v>
      </c>
    </row>
    <row r="1273" s="352" customFormat="1" ht="24" customHeight="1" spans="1:12">
      <c r="A1273" s="412">
        <v>2240699</v>
      </c>
      <c r="B1273" s="413">
        <f t="shared" si="219"/>
        <v>7</v>
      </c>
      <c r="C1273" s="6" t="s">
        <v>1055</v>
      </c>
      <c r="D1273" s="414"/>
      <c r="E1273" s="414"/>
      <c r="F1273" s="426">
        <f>VLOOKUP(A1273,[2]Sheet2!$A$1:$B$65536,2,FALSE)</f>
        <v>100760</v>
      </c>
      <c r="G1273" s="426">
        <f>VLOOKUP(A1273,[2]Sheet1!$A$1:$B$65536,2,FALSE)</f>
        <v>100760</v>
      </c>
      <c r="H1273" s="415">
        <f t="shared" si="224"/>
        <v>1</v>
      </c>
      <c r="I1273" s="414">
        <f t="shared" si="225"/>
        <v>100760</v>
      </c>
      <c r="J1273" s="415"/>
    </row>
    <row r="1274" s="352" customFormat="1" ht="24" customHeight="1" spans="1:12">
      <c r="A1274" s="407">
        <v>22407</v>
      </c>
      <c r="B1274" s="408">
        <f t="shared" si="219"/>
        <v>5</v>
      </c>
      <c r="C1274" s="409" t="s">
        <v>1056</v>
      </c>
      <c r="D1274" s="410"/>
      <c r="E1274" s="410"/>
      <c r="F1274" s="427">
        <f>VLOOKUP(A1274,[2]Sheet2!$A$1:$B$65536,2,FALSE)</f>
        <v>200000</v>
      </c>
      <c r="G1274" s="427">
        <f>VLOOKUP(A1274,[2]Sheet1!$A$1:$B$65536,2,FALSE)</f>
        <v>28744</v>
      </c>
      <c r="H1274" s="411">
        <f t="shared" si="224"/>
        <v>0.14372</v>
      </c>
      <c r="I1274" s="410">
        <f t="shared" si="225"/>
        <v>28744</v>
      </c>
      <c r="J1274" s="411"/>
    </row>
    <row r="1275" s="352" customFormat="1" ht="24" customHeight="1" spans="1:12">
      <c r="A1275" s="412">
        <v>2240703</v>
      </c>
      <c r="B1275" s="413">
        <f t="shared" si="219"/>
        <v>7</v>
      </c>
      <c r="C1275" s="6" t="s">
        <v>1057</v>
      </c>
      <c r="D1275" s="414"/>
      <c r="E1275" s="414"/>
      <c r="F1275" s="426">
        <f>VLOOKUP(A1275,[2]Sheet2!$A$1:$B$65536,2,FALSE)</f>
        <v>200000</v>
      </c>
      <c r="G1275" s="426">
        <f>VLOOKUP(A1275,[2]Sheet1!$A$1:$B$65536,2,FALSE)</f>
        <v>28744</v>
      </c>
      <c r="H1275" s="415"/>
      <c r="I1275" s="414"/>
      <c r="J1275" s="415"/>
    </row>
    <row r="1276" s="352" customFormat="1" ht="24" customHeight="1" spans="1:12">
      <c r="A1276" s="412">
        <v>2240704</v>
      </c>
      <c r="B1276" s="413">
        <f t="shared" si="219"/>
        <v>7</v>
      </c>
      <c r="C1276" s="6" t="s">
        <v>1058</v>
      </c>
      <c r="D1276" s="414"/>
      <c r="E1276" s="414"/>
      <c r="F1276" s="426"/>
      <c r="G1276" s="426"/>
      <c r="H1276" s="415"/>
      <c r="I1276" s="414"/>
      <c r="J1276" s="415"/>
    </row>
    <row r="1277" s="352" customFormat="1" ht="24" customHeight="1" spans="1:12">
      <c r="A1277" s="412">
        <v>2240799</v>
      </c>
      <c r="B1277" s="413">
        <f t="shared" si="219"/>
        <v>7</v>
      </c>
      <c r="C1277" s="6" t="s">
        <v>1059</v>
      </c>
      <c r="D1277" s="414"/>
      <c r="E1277" s="414"/>
      <c r="F1277" s="426"/>
      <c r="G1277" s="426"/>
      <c r="H1277" s="415"/>
      <c r="I1277" s="414"/>
      <c r="J1277" s="415"/>
    </row>
    <row r="1278" s="352" customFormat="1" ht="24" customHeight="1" spans="1:12">
      <c r="A1278" s="407">
        <v>22499</v>
      </c>
      <c r="B1278" s="408">
        <f t="shared" si="219"/>
        <v>5</v>
      </c>
      <c r="C1278" s="409" t="s">
        <v>1060</v>
      </c>
      <c r="D1278" s="410">
        <v>4582788.57</v>
      </c>
      <c r="E1278" s="410"/>
      <c r="F1278" s="427">
        <f>VLOOKUP(A1278,[2]Sheet2!$A$1:$B$65536,2,FALSE)</f>
        <v>474320.32</v>
      </c>
      <c r="G1278" s="427">
        <f>VLOOKUP(A1278,[2]Sheet1!$A$1:$B$65536,2,FALSE)</f>
        <v>474320.32</v>
      </c>
      <c r="H1278" s="411">
        <f t="shared" ref="H1278:H1282" si="227">G1278/F1278</f>
        <v>1</v>
      </c>
      <c r="I1278" s="410">
        <f>G1278-D1278</f>
        <v>-4108468.25</v>
      </c>
      <c r="J1278" s="411">
        <f t="shared" ref="J1278:J1282" si="228">I1278/D1278</f>
        <v>-0.896499628391104</v>
      </c>
    </row>
    <row r="1279" s="352" customFormat="1" ht="24" customHeight="1" spans="1:12">
      <c r="A1279" s="412">
        <v>2249999</v>
      </c>
      <c r="B1279" s="413">
        <f t="shared" si="219"/>
        <v>7</v>
      </c>
      <c r="C1279" s="6" t="s">
        <v>1061</v>
      </c>
      <c r="D1279" s="414">
        <v>4582788.57</v>
      </c>
      <c r="E1279" s="436"/>
      <c r="F1279" s="426">
        <f>VLOOKUP(A1279,[2]Sheet2!$A$1:$B$65536,2,FALSE)</f>
        <v>474320.32</v>
      </c>
      <c r="G1279" s="426">
        <f>VLOOKUP(A1279,[2]Sheet1!$A$1:$B$65536,2,FALSE)</f>
        <v>474320.32</v>
      </c>
      <c r="H1279" s="415">
        <f t="shared" si="227"/>
        <v>1</v>
      </c>
      <c r="I1279" s="414">
        <f t="shared" ref="I1278:I1288" si="229">G1279-D1279</f>
        <v>-4108468.25</v>
      </c>
      <c r="J1279" s="415"/>
    </row>
    <row r="1280" s="352" customFormat="1" ht="24" customHeight="1" spans="1:12">
      <c r="A1280" s="401">
        <v>227</v>
      </c>
      <c r="B1280" s="402">
        <f t="shared" si="219"/>
        <v>3</v>
      </c>
      <c r="C1280" s="423" t="s">
        <v>1062</v>
      </c>
      <c r="D1280" s="467"/>
      <c r="E1280" s="405">
        <v>30000000</v>
      </c>
      <c r="F1280" s="404">
        <f>VLOOKUP(A1280,[2]Sheet2!$A$1:$B$65536,2,FALSE)</f>
        <v>84630</v>
      </c>
      <c r="G1280" s="404"/>
      <c r="H1280" s="406">
        <f t="shared" si="227"/>
        <v>0</v>
      </c>
      <c r="I1280" s="405"/>
      <c r="J1280" s="406"/>
      <c r="K1280" s="465">
        <f>G1280/10000</f>
        <v>0</v>
      </c>
      <c r="L1280" s="465">
        <f>ROUND(K1280,0)</f>
        <v>0</v>
      </c>
    </row>
    <row r="1281" s="349" customFormat="1" ht="24" customHeight="1" spans="1:12">
      <c r="A1281" s="401">
        <v>229</v>
      </c>
      <c r="B1281" s="402">
        <f t="shared" si="219"/>
        <v>3</v>
      </c>
      <c r="C1281" s="423" t="s">
        <v>1063</v>
      </c>
      <c r="D1281" s="467">
        <v>200000</v>
      </c>
      <c r="E1281" s="405"/>
      <c r="F1281" s="404"/>
      <c r="G1281" s="404"/>
      <c r="H1281" s="406"/>
      <c r="I1281" s="405">
        <f t="shared" si="229"/>
        <v>-200000</v>
      </c>
      <c r="J1281" s="406">
        <f t="shared" si="228"/>
        <v>-1</v>
      </c>
      <c r="K1281" s="465">
        <f>G1281/10000</f>
        <v>0</v>
      </c>
      <c r="L1281" s="465">
        <f>ROUND(K1281,0)</f>
        <v>0</v>
      </c>
    </row>
    <row r="1282" s="349" customFormat="1" ht="24" customHeight="1" spans="1:12">
      <c r="A1282" s="407">
        <v>22902</v>
      </c>
      <c r="B1282" s="408">
        <f t="shared" si="219"/>
        <v>5</v>
      </c>
      <c r="C1282" s="409" t="s">
        <v>1064</v>
      </c>
      <c r="D1282" s="410">
        <v>200000</v>
      </c>
      <c r="E1282" s="410"/>
      <c r="F1282" s="427"/>
      <c r="G1282" s="427"/>
      <c r="H1282" s="411"/>
      <c r="I1282" s="410">
        <f t="shared" si="229"/>
        <v>-200000</v>
      </c>
      <c r="J1282" s="411">
        <f t="shared" si="228"/>
        <v>-1</v>
      </c>
    </row>
    <row r="1283" s="349" customFormat="1" ht="24" customHeight="1" spans="1:12">
      <c r="A1283" s="412">
        <v>2290201</v>
      </c>
      <c r="B1283" s="413">
        <f t="shared" si="219"/>
        <v>7</v>
      </c>
      <c r="C1283" s="6" t="s">
        <v>1065</v>
      </c>
      <c r="D1283" s="414">
        <v>200000</v>
      </c>
      <c r="E1283" s="414"/>
      <c r="F1283" s="426"/>
      <c r="G1283" s="426"/>
      <c r="H1283" s="415"/>
      <c r="I1283" s="414">
        <f t="shared" si="229"/>
        <v>-200000</v>
      </c>
      <c r="J1283" s="415"/>
    </row>
    <row r="1284" s="349" customFormat="1" ht="24" customHeight="1" spans="1:12">
      <c r="A1284" s="407">
        <v>22999</v>
      </c>
      <c r="B1284" s="408">
        <f t="shared" si="219"/>
        <v>5</v>
      </c>
      <c r="C1284" s="409" t="s">
        <v>925</v>
      </c>
      <c r="D1284" s="410">
        <v>200000</v>
      </c>
      <c r="E1284" s="410"/>
      <c r="F1284" s="427"/>
      <c r="G1284" s="427"/>
      <c r="H1284" s="411"/>
      <c r="I1284" s="410">
        <f t="shared" si="229"/>
        <v>-200000</v>
      </c>
      <c r="J1284" s="411">
        <f t="shared" ref="J1284:J1288" si="230">I1284/D1284</f>
        <v>-1</v>
      </c>
    </row>
    <row r="1285" s="349" customFormat="1" ht="24" customHeight="1" spans="1:12">
      <c r="A1285" s="412">
        <v>2299999</v>
      </c>
      <c r="B1285" s="413">
        <f t="shared" si="219"/>
        <v>7</v>
      </c>
      <c r="C1285" s="6" t="s">
        <v>1066</v>
      </c>
      <c r="D1285" s="414">
        <v>200000</v>
      </c>
      <c r="E1285" s="414"/>
      <c r="F1285" s="426"/>
      <c r="G1285" s="426"/>
      <c r="H1285" s="415"/>
      <c r="I1285" s="414">
        <f t="shared" si="229"/>
        <v>-200000</v>
      </c>
      <c r="J1285" s="415">
        <f t="shared" si="230"/>
        <v>-1</v>
      </c>
    </row>
    <row r="1286" s="349" customFormat="1" ht="24" customHeight="1" spans="1:12">
      <c r="A1286" s="401">
        <v>232</v>
      </c>
      <c r="B1286" s="402">
        <f t="shared" si="219"/>
        <v>3</v>
      </c>
      <c r="C1286" s="423" t="s">
        <v>1067</v>
      </c>
      <c r="D1286" s="467">
        <v>3182724.8</v>
      </c>
      <c r="E1286" s="405">
        <v>4270099.76</v>
      </c>
      <c r="F1286" s="404">
        <f>VLOOKUP(A1286,[2]Sheet2!$A$1:$B$65536,2,FALSE)</f>
        <v>4797149.66</v>
      </c>
      <c r="G1286" s="404">
        <f>VLOOKUP(A1286,[2]Sheet1!$A$1:$B$65536,2,FALSE)</f>
        <v>4797389.52</v>
      </c>
      <c r="H1286" s="406">
        <f>G1286/F1286</f>
        <v>1.00005000052469</v>
      </c>
      <c r="I1286" s="405">
        <f t="shared" si="229"/>
        <v>1614664.72</v>
      </c>
      <c r="J1286" s="406">
        <f t="shared" si="230"/>
        <v>0.507321500118389</v>
      </c>
      <c r="K1286" s="465">
        <f>G1286/10000</f>
        <v>479.738952</v>
      </c>
      <c r="L1286" s="465">
        <f>ROUND(K1286,0)</f>
        <v>480</v>
      </c>
    </row>
    <row r="1287" s="349" customFormat="1" ht="24" customHeight="1" spans="1:12">
      <c r="A1287" s="407">
        <v>23201</v>
      </c>
      <c r="B1287" s="408">
        <f t="shared" si="219"/>
        <v>5</v>
      </c>
      <c r="C1287" s="409" t="s">
        <v>1068</v>
      </c>
      <c r="D1287" s="410"/>
      <c r="E1287" s="410"/>
      <c r="F1287" s="410"/>
      <c r="G1287" s="410"/>
      <c r="H1287" s="411"/>
      <c r="I1287" s="410"/>
      <c r="J1287" s="411"/>
    </row>
    <row r="1288" s="349" customFormat="1" ht="24" customHeight="1" spans="1:12">
      <c r="A1288" s="407">
        <v>23202</v>
      </c>
      <c r="B1288" s="408">
        <f t="shared" si="219"/>
        <v>5</v>
      </c>
      <c r="C1288" s="409" t="s">
        <v>1069</v>
      </c>
      <c r="D1288" s="410"/>
      <c r="E1288" s="410"/>
      <c r="F1288" s="410"/>
      <c r="G1288" s="410"/>
      <c r="H1288" s="411"/>
      <c r="I1288" s="410"/>
      <c r="J1288" s="411"/>
    </row>
    <row r="1289" s="349" customFormat="1" ht="24" customHeight="1" spans="1:12">
      <c r="A1289" s="412">
        <v>2320201</v>
      </c>
      <c r="B1289" s="413">
        <f t="shared" si="219"/>
        <v>7</v>
      </c>
      <c r="C1289" s="6" t="s">
        <v>1070</v>
      </c>
      <c r="D1289" s="414"/>
      <c r="E1289" s="414"/>
      <c r="F1289" s="414"/>
      <c r="G1289" s="414"/>
      <c r="H1289" s="415"/>
      <c r="I1289" s="414"/>
      <c r="J1289" s="415"/>
    </row>
    <row r="1290" s="349" customFormat="1" ht="24" customHeight="1" spans="1:12">
      <c r="A1290" s="412">
        <v>2320202</v>
      </c>
      <c r="B1290" s="413">
        <f t="shared" si="219"/>
        <v>7</v>
      </c>
      <c r="C1290" s="6" t="s">
        <v>1071</v>
      </c>
      <c r="D1290" s="414"/>
      <c r="E1290" s="414"/>
      <c r="F1290" s="414"/>
      <c r="G1290" s="414"/>
      <c r="H1290" s="415"/>
      <c r="I1290" s="414"/>
      <c r="J1290" s="415"/>
    </row>
    <row r="1291" s="349" customFormat="1" ht="24" customHeight="1" spans="1:12">
      <c r="A1291" s="412">
        <v>2320203</v>
      </c>
      <c r="B1291" s="413">
        <f t="shared" si="219"/>
        <v>7</v>
      </c>
      <c r="C1291" s="6" t="s">
        <v>1072</v>
      </c>
      <c r="D1291" s="414"/>
      <c r="E1291" s="414"/>
      <c r="F1291" s="414"/>
      <c r="G1291" s="414"/>
      <c r="H1291" s="415"/>
      <c r="I1291" s="414"/>
      <c r="J1291" s="415"/>
    </row>
    <row r="1292" s="349" customFormat="1" ht="24" customHeight="1" spans="1:12">
      <c r="A1292" s="412">
        <v>2320299</v>
      </c>
      <c r="B1292" s="413">
        <f t="shared" si="219"/>
        <v>7</v>
      </c>
      <c r="C1292" s="6" t="s">
        <v>1073</v>
      </c>
      <c r="D1292" s="414"/>
      <c r="E1292" s="414"/>
      <c r="F1292" s="414"/>
      <c r="G1292" s="414"/>
      <c r="H1292" s="415"/>
      <c r="I1292" s="414"/>
      <c r="J1292" s="415"/>
    </row>
    <row r="1293" s="349" customFormat="1" ht="24" customHeight="1" spans="1:12">
      <c r="A1293" s="407">
        <v>23203</v>
      </c>
      <c r="B1293" s="408">
        <f t="shared" si="219"/>
        <v>5</v>
      </c>
      <c r="C1293" s="409" t="s">
        <v>1074</v>
      </c>
      <c r="D1293" s="410">
        <v>3182724.8</v>
      </c>
      <c r="E1293" s="410">
        <v>4270099.76</v>
      </c>
      <c r="F1293" s="410">
        <f>VLOOKUP(A1293,[2]Sheet2!$A$1:$B$65536,2,FALSE)</f>
        <v>4797149.66</v>
      </c>
      <c r="G1293" s="410">
        <f>VLOOKUP(A1293,[2]Sheet1!$A$1:$B$65536,2,FALSE)</f>
        <v>4797389.52</v>
      </c>
      <c r="H1293" s="411">
        <f>G1293/F1293</f>
        <v>1.00005000052469</v>
      </c>
      <c r="I1293" s="410">
        <f>G1293-D1293</f>
        <v>1614664.72</v>
      </c>
      <c r="J1293" s="411">
        <f>I1293/D1293</f>
        <v>0.507321500118389</v>
      </c>
    </row>
    <row r="1294" s="349" customFormat="1" ht="24" customHeight="1" spans="1:12">
      <c r="A1294" s="412">
        <v>2320301</v>
      </c>
      <c r="B1294" s="413">
        <f t="shared" si="219"/>
        <v>7</v>
      </c>
      <c r="C1294" s="6" t="s">
        <v>1075</v>
      </c>
      <c r="D1294" s="414">
        <v>3182724.8</v>
      </c>
      <c r="E1294" s="414">
        <v>4270099.76</v>
      </c>
      <c r="F1294" s="414">
        <f>VLOOKUP(A1294,[2]Sheet2!$A$1:$B$65536,2,FALSE)</f>
        <v>4797149.66</v>
      </c>
      <c r="G1294" s="414">
        <f>VLOOKUP(A1294,[2]Sheet1!$A$1:$B$65536,2,FALSE)</f>
        <v>4797389.52</v>
      </c>
      <c r="H1294" s="415">
        <f>G1294/F1294</f>
        <v>1.00005000052469</v>
      </c>
      <c r="I1294" s="414">
        <f>G1294-D1294</f>
        <v>1614664.72</v>
      </c>
      <c r="J1294" s="415">
        <f>I1294/D1294</f>
        <v>0.507321500118389</v>
      </c>
    </row>
    <row r="1295" s="349" customFormat="1" ht="24" customHeight="1" spans="1:12">
      <c r="A1295" s="412">
        <v>2320302</v>
      </c>
      <c r="B1295" s="413">
        <f t="shared" si="219"/>
        <v>7</v>
      </c>
      <c r="C1295" s="6" t="s">
        <v>1076</v>
      </c>
      <c r="D1295" s="414"/>
      <c r="E1295" s="414"/>
      <c r="F1295" s="414"/>
      <c r="G1295" s="414"/>
      <c r="H1295" s="415"/>
      <c r="I1295" s="414"/>
      <c r="J1295" s="415"/>
    </row>
    <row r="1296" s="349" customFormat="1" ht="24" customHeight="1" spans="1:12">
      <c r="A1296" s="412">
        <v>2320303</v>
      </c>
      <c r="B1296" s="413">
        <f>LEN(A1296)</f>
        <v>7</v>
      </c>
      <c r="C1296" s="6" t="s">
        <v>1077</v>
      </c>
      <c r="D1296" s="414"/>
      <c r="E1296" s="414"/>
      <c r="F1296" s="414"/>
      <c r="G1296" s="414"/>
      <c r="H1296" s="415"/>
      <c r="I1296" s="414"/>
      <c r="J1296" s="415"/>
    </row>
    <row r="1297" s="349" customFormat="1" ht="24" customHeight="1" spans="1:12">
      <c r="A1297" s="412">
        <v>2320399</v>
      </c>
      <c r="B1297" s="413">
        <f>LEN(A1297)</f>
        <v>7</v>
      </c>
      <c r="C1297" s="6" t="s">
        <v>1078</v>
      </c>
      <c r="D1297" s="414"/>
      <c r="E1297" s="414"/>
      <c r="F1297" s="414"/>
      <c r="G1297" s="414"/>
      <c r="H1297" s="415"/>
      <c r="I1297" s="414"/>
      <c r="J1297" s="415"/>
    </row>
    <row r="1298" s="349" customFormat="1" ht="24" customHeight="1" spans="1:12">
      <c r="A1298" s="401">
        <v>233</v>
      </c>
      <c r="B1298" s="402">
        <f>LEN(A1298)</f>
        <v>3</v>
      </c>
      <c r="C1298" s="423" t="s">
        <v>1079</v>
      </c>
      <c r="D1298" s="467">
        <v>74530.69</v>
      </c>
      <c r="E1298" s="405"/>
      <c r="F1298" s="423"/>
      <c r="G1298" s="405">
        <f>VLOOKUP(A1298,[2]Sheet1!$A$1:$B$65536,2,FALSE)</f>
        <v>1520</v>
      </c>
      <c r="H1298" s="406"/>
      <c r="I1298" s="405">
        <f>G1298-D1298</f>
        <v>-73010.69</v>
      </c>
      <c r="J1298" s="406">
        <f t="shared" ref="J1298:J1307" si="231">I1298/D1298</f>
        <v>-0.979605716785931</v>
      </c>
      <c r="K1298" s="465">
        <f>G1298/10000</f>
        <v>0.152</v>
      </c>
      <c r="L1298" s="465">
        <f>ROUND(K1298,0)</f>
        <v>0</v>
      </c>
    </row>
    <row r="1299" s="349" customFormat="1" ht="24" customHeight="1" spans="1:12">
      <c r="A1299" s="407">
        <v>23301</v>
      </c>
      <c r="B1299" s="408">
        <f>LEN(A1299)</f>
        <v>5</v>
      </c>
      <c r="C1299" s="409" t="s">
        <v>1080</v>
      </c>
      <c r="D1299" s="410"/>
      <c r="E1299" s="410"/>
      <c r="F1299" s="410"/>
      <c r="G1299" s="410"/>
      <c r="H1299" s="411"/>
      <c r="I1299" s="410"/>
      <c r="J1299" s="411"/>
    </row>
    <row r="1300" s="349" customFormat="1" ht="24" customHeight="1" spans="1:12">
      <c r="A1300" s="437">
        <v>23302</v>
      </c>
      <c r="B1300" s="438">
        <f t="shared" ref="B1300:B1307" si="232">LEN(A1300)</f>
        <v>5</v>
      </c>
      <c r="C1300" s="439" t="s">
        <v>1081</v>
      </c>
      <c r="D1300" s="440"/>
      <c r="E1300" s="440"/>
      <c r="F1300" s="410"/>
      <c r="G1300" s="410"/>
      <c r="H1300" s="411"/>
      <c r="I1300" s="410"/>
      <c r="J1300" s="411"/>
    </row>
    <row r="1301" s="349" customFormat="1" ht="24" customHeight="1" spans="1:12">
      <c r="A1301" s="407">
        <v>23303</v>
      </c>
      <c r="B1301" s="408">
        <f t="shared" si="232"/>
        <v>5</v>
      </c>
      <c r="C1301" s="409" t="s">
        <v>1082</v>
      </c>
      <c r="D1301" s="220">
        <v>74530.69</v>
      </c>
      <c r="E1301" s="220"/>
      <c r="F1301" s="410"/>
      <c r="G1301" s="410">
        <f>VLOOKUP(A1301,[2]Sheet1!$A$1:$B$65536,2,FALSE)</f>
        <v>1520</v>
      </c>
      <c r="H1301" s="411"/>
      <c r="I1301" s="410">
        <f>G1301-D1301</f>
        <v>-73010.69</v>
      </c>
      <c r="J1301" s="411">
        <f t="shared" si="231"/>
        <v>-0.979605716785931</v>
      </c>
    </row>
    <row r="1302" s="352" customFormat="1" ht="24" customHeight="1" spans="1:12">
      <c r="A1302" s="441">
        <v>23006</v>
      </c>
      <c r="B1302" s="408">
        <v>0</v>
      </c>
      <c r="C1302" s="442" t="s">
        <v>1083</v>
      </c>
      <c r="D1302" s="268">
        <v>242256863.52</v>
      </c>
      <c r="E1302" s="268">
        <f t="shared" ref="E1302:G1302" si="233">SUM(E1303:E1304)</f>
        <v>426709849.86</v>
      </c>
      <c r="F1302" s="268">
        <f t="shared" si="233"/>
        <v>378985852.91</v>
      </c>
      <c r="G1302" s="268">
        <f t="shared" si="233"/>
        <v>401848257.5</v>
      </c>
      <c r="H1302" s="443">
        <f t="shared" ref="H1302:H1307" si="234">G1302/F1302</f>
        <v>1.06032521904038</v>
      </c>
      <c r="I1302" s="268">
        <f t="shared" ref="I1301:I1308" si="235">G1302-D1302</f>
        <v>159591393.98</v>
      </c>
      <c r="J1302" s="443">
        <f t="shared" si="231"/>
        <v>0.658769339539578</v>
      </c>
      <c r="K1302" s="465">
        <f>G1302/10000</f>
        <v>40184.82575</v>
      </c>
      <c r="L1302" s="465">
        <f>ROUND(K1302,0)</f>
        <v>40185</v>
      </c>
    </row>
    <row r="1303" s="352" customFormat="1" ht="24" customHeight="1" spans="1:12">
      <c r="A1303" s="444">
        <v>2300601</v>
      </c>
      <c r="B1303" s="413">
        <f t="shared" si="232"/>
        <v>7</v>
      </c>
      <c r="C1303" s="445" t="s">
        <v>1084</v>
      </c>
      <c r="D1303" s="226">
        <v>459821.8</v>
      </c>
      <c r="E1303" s="226">
        <v>459821.8</v>
      </c>
      <c r="F1303" s="226">
        <v>459821.8</v>
      </c>
      <c r="G1303" s="414">
        <v>459821.8</v>
      </c>
      <c r="H1303" s="415">
        <f t="shared" si="234"/>
        <v>1</v>
      </c>
      <c r="I1303" s="226">
        <f t="shared" si="235"/>
        <v>0</v>
      </c>
      <c r="J1303" s="415">
        <f t="shared" si="231"/>
        <v>0</v>
      </c>
    </row>
    <row r="1304" s="349" customFormat="1" ht="24" customHeight="1" spans="1:12">
      <c r="A1304" s="444">
        <v>2300602</v>
      </c>
      <c r="B1304" s="413">
        <f t="shared" si="232"/>
        <v>7</v>
      </c>
      <c r="C1304" s="446" t="s">
        <v>1085</v>
      </c>
      <c r="D1304" s="226">
        <v>241797041.72</v>
      </c>
      <c r="E1304" s="226">
        <v>426250028.06</v>
      </c>
      <c r="F1304" s="226">
        <v>378526031.11</v>
      </c>
      <c r="G1304" s="414">
        <v>401388435.7</v>
      </c>
      <c r="H1304" s="415">
        <f t="shared" si="234"/>
        <v>1.06039850026419</v>
      </c>
      <c r="I1304" s="226">
        <f t="shared" si="235"/>
        <v>159591393.98</v>
      </c>
      <c r="J1304" s="415">
        <f t="shared" si="231"/>
        <v>0.660022111291197</v>
      </c>
    </row>
    <row r="1305" s="349" customFormat="1" ht="24" customHeight="1" spans="1:12">
      <c r="A1305" s="442">
        <v>23008</v>
      </c>
      <c r="B1305" s="408">
        <v>0</v>
      </c>
      <c r="C1305" s="447" t="s">
        <v>1086</v>
      </c>
      <c r="D1305" s="268">
        <v>992815.39</v>
      </c>
      <c r="E1305" s="268"/>
      <c r="F1305" s="268"/>
      <c r="G1305" s="268">
        <v>3439828</v>
      </c>
      <c r="H1305" s="443"/>
      <c r="I1305" s="268">
        <f t="shared" si="235"/>
        <v>2447012.61</v>
      </c>
      <c r="J1305" s="443">
        <f t="shared" si="231"/>
        <v>2.46472066674954</v>
      </c>
      <c r="K1305" s="465">
        <f>G1305/10000</f>
        <v>343.9828</v>
      </c>
      <c r="L1305" s="465">
        <f>ROUND(K1305,0)</f>
        <v>344</v>
      </c>
    </row>
    <row r="1306" s="349" customFormat="1" ht="24" customHeight="1" spans="1:12">
      <c r="A1306" s="442">
        <v>23015</v>
      </c>
      <c r="B1306" s="408">
        <v>0</v>
      </c>
      <c r="C1306" s="447" t="s">
        <v>1087</v>
      </c>
      <c r="D1306" s="268">
        <v>388248463.09</v>
      </c>
      <c r="E1306" s="268"/>
      <c r="F1306" s="268"/>
      <c r="G1306" s="268">
        <v>398646973.6</v>
      </c>
      <c r="H1306" s="443"/>
      <c r="I1306" s="268">
        <f t="shared" si="235"/>
        <v>10398510.5100001</v>
      </c>
      <c r="J1306" s="443">
        <f t="shared" si="231"/>
        <v>0.0267831337366803</v>
      </c>
      <c r="K1306" s="465">
        <f>G1306/10000</f>
        <v>39864.69736</v>
      </c>
      <c r="L1306" s="465">
        <v>39864</v>
      </c>
    </row>
    <row r="1307" s="349" customFormat="1" ht="24" customHeight="1" spans="1:12">
      <c r="A1307" s="448">
        <v>231</v>
      </c>
      <c r="B1307" s="402">
        <v>0</v>
      </c>
      <c r="C1307" s="449" t="s">
        <v>1088</v>
      </c>
      <c r="D1307" s="450">
        <v>14610000</v>
      </c>
      <c r="E1307" s="450">
        <v>264000</v>
      </c>
      <c r="F1307" s="450">
        <v>5999900</v>
      </c>
      <c r="G1307" s="450">
        <v>4798648.56</v>
      </c>
      <c r="H1307" s="406">
        <f>G1307/F1307</f>
        <v>0.799788089801497</v>
      </c>
      <c r="I1307" s="450">
        <f t="shared" si="235"/>
        <v>-9811351.44</v>
      </c>
      <c r="J1307" s="406">
        <f t="shared" si="231"/>
        <v>-0.671550406570842</v>
      </c>
      <c r="K1307" s="465">
        <f>G1307/10000</f>
        <v>479.864856</v>
      </c>
      <c r="L1307" s="465">
        <f>ROUND(K1307,0)</f>
        <v>480</v>
      </c>
    </row>
    <row r="1308" s="348" customFormat="1" ht="24" customHeight="1" spans="1:12">
      <c r="A1308" s="451"/>
      <c r="B1308" s="452"/>
      <c r="C1308" s="453"/>
      <c r="D1308" s="454"/>
      <c r="E1308" s="454"/>
      <c r="F1308" s="454"/>
      <c r="G1308" s="455"/>
      <c r="H1308" s="456"/>
      <c r="I1308" s="454"/>
      <c r="J1308" s="456"/>
      <c r="K1308" s="465">
        <f>G1308/10000</f>
        <v>0</v>
      </c>
      <c r="L1308" s="465">
        <f>ROUND(K1308,0)</f>
        <v>0</v>
      </c>
    </row>
    <row r="1309" s="347" customFormat="1" ht="24" customHeight="1" spans="1:12">
      <c r="A1309" s="457"/>
      <c r="B1309" s="408">
        <v>0</v>
      </c>
      <c r="C1309" s="458" t="s">
        <v>1089</v>
      </c>
      <c r="D1309" s="454">
        <v>529348746.27</v>
      </c>
      <c r="E1309" s="454"/>
      <c r="F1309" s="454">
        <f>F1310+F1311</f>
        <v>0</v>
      </c>
      <c r="G1309" s="454">
        <f>G1310+G1311</f>
        <v>440435017.21</v>
      </c>
      <c r="H1309" s="454"/>
      <c r="I1309" s="454">
        <f>G1309-D1309</f>
        <v>-88913729.06</v>
      </c>
      <c r="J1309" s="456">
        <f>I1309/D1309</f>
        <v>-0.167968148950047</v>
      </c>
      <c r="K1309" s="465">
        <f t="shared" ref="K1307:K1312" si="236">G1309/10000</f>
        <v>44043.501721</v>
      </c>
      <c r="L1309" s="465">
        <f t="shared" ref="L1307:L1312" si="237">ROUND(K1309,0)</f>
        <v>44044</v>
      </c>
    </row>
    <row r="1310" s="347" customFormat="1" ht="24" customHeight="1" spans="1:12">
      <c r="A1310" s="459"/>
      <c r="B1310" s="460"/>
      <c r="C1310" s="461" t="s">
        <v>1090</v>
      </c>
      <c r="D1310" s="226">
        <v>529348746.27</v>
      </c>
      <c r="E1310" s="226"/>
      <c r="F1310" s="226">
        <v>0</v>
      </c>
      <c r="G1310" s="455">
        <v>440435017.21</v>
      </c>
      <c r="H1310" s="454"/>
      <c r="I1310" s="226">
        <f>G1310-D1310</f>
        <v>-88913729.06</v>
      </c>
      <c r="J1310" s="415">
        <f>I1310/D1310</f>
        <v>-0.167968148950047</v>
      </c>
      <c r="K1310" s="465">
        <f t="shared" si="236"/>
        <v>44043.501721</v>
      </c>
      <c r="L1310" s="465">
        <f t="shared" si="237"/>
        <v>44044</v>
      </c>
    </row>
    <row r="1311" s="347" customFormat="1" ht="24" customHeight="1" spans="1:12">
      <c r="A1311" s="459"/>
      <c r="B1311" s="460"/>
      <c r="C1311" s="461" t="s">
        <v>1091</v>
      </c>
      <c r="D1311" s="226"/>
      <c r="E1311" s="226"/>
      <c r="F1311" s="226"/>
      <c r="G1311" s="455"/>
      <c r="H1311" s="415"/>
      <c r="I1311" s="226"/>
      <c r="J1311" s="415"/>
      <c r="K1311" s="465">
        <f t="shared" si="236"/>
        <v>0</v>
      </c>
      <c r="L1311" s="465">
        <f t="shared" si="237"/>
        <v>0</v>
      </c>
    </row>
    <row r="1312" s="348" customFormat="1" ht="24" customHeight="1" spans="1:12">
      <c r="A1312" s="451"/>
      <c r="B1312" s="413"/>
      <c r="C1312" s="453" t="s">
        <v>1092</v>
      </c>
      <c r="D1312" s="454">
        <f t="shared" ref="D1312:G1312" si="238">D7+D1302+D1305+D1306+D1307+D1309</f>
        <v>3602341916.58</v>
      </c>
      <c r="E1312" s="454">
        <f t="shared" si="238"/>
        <v>2442509744.87</v>
      </c>
      <c r="F1312" s="454">
        <f t="shared" si="238"/>
        <v>3588306771.94</v>
      </c>
      <c r="G1312" s="454">
        <f t="shared" si="238"/>
        <v>3962437267.08</v>
      </c>
      <c r="H1312" s="456">
        <f>G1312/F1312</f>
        <v>1.10426379875479</v>
      </c>
      <c r="I1312" s="454">
        <f>G1312-D1312</f>
        <v>360095350.5</v>
      </c>
      <c r="J1312" s="456">
        <f>I1312/D1312</f>
        <v>0.0999614580844309</v>
      </c>
      <c r="K1312" s="465">
        <f t="shared" si="236"/>
        <v>396243.726708</v>
      </c>
      <c r="L1312" s="465">
        <f t="shared" si="237"/>
        <v>396244</v>
      </c>
    </row>
    <row r="1313" customHeight="1" spans="7:7">
      <c r="G1313" s="462"/>
    </row>
  </sheetData>
  <autoFilter xmlns:etc="http://www.wps.cn/officeDocument/2017/etCustomData" ref="A6:L1312" etc:filterBottomFollowUsedRange="0">
    <extLst/>
  </autoFilter>
  <mergeCells count="11">
    <mergeCell ref="A2:J2"/>
    <mergeCell ref="E4:J4"/>
    <mergeCell ref="I5:J5"/>
    <mergeCell ref="A4:A6"/>
    <mergeCell ref="B4:B6"/>
    <mergeCell ref="C4:C6"/>
    <mergeCell ref="D4:D6"/>
    <mergeCell ref="E5:E6"/>
    <mergeCell ref="F5:F6"/>
    <mergeCell ref="G5:G6"/>
    <mergeCell ref="H5:H6"/>
  </mergeCells>
  <printOptions horizontalCentered="1"/>
  <pageMargins left="0.550694444444444" right="0.550694444444444" top="0.550694444444444" bottom="0.550694444444444" header="0.5" footer="0.5"/>
  <pageSetup paperSize="9" scale="74" firstPageNumber="19" fitToHeight="0" orientation="landscape" useFirstPageNumber="1" horizontalDpi="600"/>
  <headerFooter>
    <oddFooter>&amp;R-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13"/>
  <sheetViews>
    <sheetView zoomScale="70" zoomScaleNormal="70" workbookViewId="0">
      <pane xSplit="3" ySplit="6" topLeftCell="D287" activePane="bottomRight" state="frozen"/>
      <selection/>
      <selection pane="topRight"/>
      <selection pane="bottomLeft"/>
      <selection pane="bottomRight" activeCell="E295" sqref="E295"/>
    </sheetView>
  </sheetViews>
  <sheetFormatPr defaultColWidth="9" defaultRowHeight="27" customHeight="1"/>
  <cols>
    <col min="1" max="1" width="10.375" style="354" customWidth="1"/>
    <col min="2" max="2" width="7.625" style="355" hidden="1" customWidth="1"/>
    <col min="3" max="3" width="46.625" style="356" customWidth="1"/>
    <col min="4" max="5" width="20.875" style="357" customWidth="1"/>
    <col min="6" max="6" width="19.375" style="357" customWidth="1"/>
    <col min="7" max="7" width="20.875" style="358" customWidth="1"/>
    <col min="8" max="8" width="11.875" style="359" customWidth="1"/>
    <col min="9" max="9" width="18.875" style="360" customWidth="1"/>
    <col min="10" max="10" width="14.625" style="352" customWidth="1"/>
    <col min="11" max="16379" width="9" style="347" customWidth="1"/>
    <col min="16380" max="16384" width="9" style="347"/>
  </cols>
  <sheetData>
    <row r="1" s="347" customFormat="1" ht="15" customHeight="1" spans="1:10">
      <c r="A1" s="361" t="s">
        <v>1093</v>
      </c>
      <c r="B1" s="355"/>
      <c r="C1" s="361"/>
      <c r="D1" s="357"/>
      <c r="E1" s="357"/>
      <c r="F1" s="357"/>
      <c r="G1" s="358"/>
      <c r="H1" s="359"/>
      <c r="I1" s="360"/>
      <c r="J1" s="352"/>
    </row>
    <row r="2" s="347" customFormat="1" ht="20.1" customHeight="1" spans="1:10">
      <c r="A2" s="362" t="s">
        <v>1094</v>
      </c>
      <c r="B2" s="362"/>
      <c r="C2" s="362"/>
      <c r="D2" s="362"/>
      <c r="E2" s="362"/>
      <c r="F2" s="362"/>
      <c r="G2" s="362"/>
      <c r="H2" s="362"/>
      <c r="I2" s="362"/>
      <c r="J2" s="362"/>
    </row>
    <row r="3" s="348" customFormat="1" ht="12.95" customHeight="1" spans="1:10">
      <c r="A3" s="363"/>
      <c r="B3" s="364"/>
      <c r="C3" s="365"/>
      <c r="D3" s="366"/>
      <c r="E3" s="366"/>
      <c r="F3" s="366"/>
      <c r="G3" s="367"/>
      <c r="H3" s="368"/>
      <c r="I3" s="369"/>
      <c r="J3" s="370" t="s">
        <v>2</v>
      </c>
    </row>
    <row r="4" s="348" customFormat="1" ht="15" customHeight="1" spans="1:10">
      <c r="A4" s="371" t="s">
        <v>3</v>
      </c>
      <c r="B4" s="372" t="s">
        <v>51</v>
      </c>
      <c r="C4" s="373" t="s">
        <v>52</v>
      </c>
      <c r="D4" s="374" t="s">
        <v>53</v>
      </c>
      <c r="E4" s="375" t="s">
        <v>6</v>
      </c>
      <c r="F4" s="376"/>
      <c r="G4" s="377"/>
      <c r="H4" s="378"/>
      <c r="I4" s="379"/>
      <c r="J4" s="380"/>
    </row>
    <row r="5" s="348" customFormat="1" customHeight="1" spans="1:10">
      <c r="A5" s="372"/>
      <c r="B5" s="372"/>
      <c r="C5" s="381"/>
      <c r="D5" s="382"/>
      <c r="E5" s="383" t="s">
        <v>8</v>
      </c>
      <c r="F5" s="384" t="s">
        <v>9</v>
      </c>
      <c r="G5" s="385" t="s">
        <v>7</v>
      </c>
      <c r="H5" s="386" t="s">
        <v>10</v>
      </c>
      <c r="I5" s="387" t="s">
        <v>54</v>
      </c>
      <c r="J5" s="388"/>
    </row>
    <row r="6" s="348" customFormat="1" ht="15" customHeight="1" spans="1:10">
      <c r="A6" s="372"/>
      <c r="B6" s="372"/>
      <c r="C6" s="389"/>
      <c r="D6" s="390"/>
      <c r="E6" s="383"/>
      <c r="F6" s="391"/>
      <c r="G6" s="392"/>
      <c r="H6" s="393"/>
      <c r="I6" s="394" t="s">
        <v>12</v>
      </c>
      <c r="J6" s="395" t="s">
        <v>13</v>
      </c>
    </row>
    <row r="7" s="349" customFormat="1" ht="24" customHeight="1" spans="1:10">
      <c r="A7" s="396"/>
      <c r="B7" s="397">
        <v>3</v>
      </c>
      <c r="C7" s="398" t="s">
        <v>55</v>
      </c>
      <c r="D7" s="399">
        <f t="shared" ref="D7:G7" si="0">D8+D359+D411+D467+D524+D651+D730+D807+D830+D937+D995+D1059+D1079+D1109+D1119+D1164+D1186+D1230+D1280+D1281+D1286+D1298+D250+D269</f>
        <v>2426885028.31</v>
      </c>
      <c r="E7" s="399">
        <f t="shared" si="0"/>
        <v>2015535895.01</v>
      </c>
      <c r="F7" s="399">
        <f t="shared" si="0"/>
        <v>3203321019.03</v>
      </c>
      <c r="G7" s="399">
        <f t="shared" si="0"/>
        <v>2713268542.21</v>
      </c>
      <c r="H7" s="400">
        <f t="shared" ref="H7:H13" si="1">G7/F7</f>
        <v>0.847017369190056</v>
      </c>
      <c r="I7" s="399">
        <f t="shared" ref="I7:I13" si="2">G7-D7</f>
        <v>286383513.900001</v>
      </c>
      <c r="J7" s="400">
        <f t="shared" ref="J7:J13" si="3">I7/D7</f>
        <v>0.118004565753751</v>
      </c>
    </row>
    <row r="8" s="350" customFormat="1" ht="24" customHeight="1" spans="1:10">
      <c r="A8" s="401">
        <v>201</v>
      </c>
      <c r="B8" s="402">
        <f t="shared" ref="B8:B71" si="4">LEN(A8)</f>
        <v>3</v>
      </c>
      <c r="C8" s="403" t="s">
        <v>56</v>
      </c>
      <c r="D8" s="404">
        <v>241228413.63</v>
      </c>
      <c r="E8" s="404">
        <v>228323747.43</v>
      </c>
      <c r="F8" s="404">
        <f>VLOOKUP(A8,[2]Sheet2!$A$1:$B$65536,2,FALSE)</f>
        <v>365905834.63</v>
      </c>
      <c r="G8" s="405">
        <f>VLOOKUP(A8,[2]Sheet1!$A$1:$B$65536,2,FALSE)</f>
        <v>272244602.54</v>
      </c>
      <c r="H8" s="406">
        <f t="shared" si="1"/>
        <v>0.744029137483667</v>
      </c>
      <c r="I8" s="404">
        <f t="shared" si="2"/>
        <v>31016188.91</v>
      </c>
      <c r="J8" s="406">
        <f t="shared" si="3"/>
        <v>0.128576018236281</v>
      </c>
    </row>
    <row r="9" s="349" customFormat="1" ht="24" customHeight="1" spans="1:10">
      <c r="A9" s="407">
        <v>20101</v>
      </c>
      <c r="B9" s="408">
        <f t="shared" si="4"/>
        <v>5</v>
      </c>
      <c r="C9" s="409" t="s">
        <v>57</v>
      </c>
      <c r="D9" s="410">
        <v>6320588.65</v>
      </c>
      <c r="E9" s="410">
        <v>2937232.89</v>
      </c>
      <c r="F9" s="410">
        <f>VLOOKUP(A9,[2]Sheet2!$A$1:$B$65536,2,FALSE)</f>
        <v>14371744.1</v>
      </c>
      <c r="G9" s="410">
        <f>VLOOKUP(A9,[2]Sheet1!$A$1:$B$65536,2,FALSE)</f>
        <v>12686472.08</v>
      </c>
      <c r="H9" s="411">
        <f t="shared" si="1"/>
        <v>0.882737125830121</v>
      </c>
      <c r="I9" s="410">
        <f t="shared" si="2"/>
        <v>6365883.43</v>
      </c>
      <c r="J9" s="411">
        <f t="shared" si="3"/>
        <v>1.00716622810124</v>
      </c>
    </row>
    <row r="10" s="349" customFormat="1" ht="24" customHeight="1" spans="1:10">
      <c r="A10" s="412">
        <v>2010101</v>
      </c>
      <c r="B10" s="413">
        <f t="shared" si="4"/>
        <v>7</v>
      </c>
      <c r="C10" s="6" t="s">
        <v>58</v>
      </c>
      <c r="D10" s="414">
        <v>3877176.64</v>
      </c>
      <c r="E10" s="414">
        <v>2834232.79</v>
      </c>
      <c r="F10" s="414">
        <f>VLOOKUP(A10,[2]Sheet2!$A$1:$B$65536,2,FALSE)</f>
        <v>7415224.02</v>
      </c>
      <c r="G10" s="414">
        <f>VLOOKUP(A10,[2]Sheet1!$A$1:$B$65536,2,FALSE)</f>
        <v>6918799.18</v>
      </c>
      <c r="H10" s="415">
        <f t="shared" si="1"/>
        <v>0.933053291625301</v>
      </c>
      <c r="I10" s="414">
        <f t="shared" si="2"/>
        <v>3041622.54</v>
      </c>
      <c r="J10" s="415">
        <f t="shared" si="3"/>
        <v>0.784494188018217</v>
      </c>
    </row>
    <row r="11" s="349" customFormat="1" ht="24" customHeight="1" spans="1:10">
      <c r="A11" s="412">
        <v>2010102</v>
      </c>
      <c r="B11" s="413">
        <f t="shared" si="4"/>
        <v>7</v>
      </c>
      <c r="C11" s="6" t="s">
        <v>59</v>
      </c>
      <c r="D11" s="414">
        <v>47549</v>
      </c>
      <c r="E11" s="414"/>
      <c r="F11" s="414">
        <f>VLOOKUP(A11,[2]Sheet2!$A$1:$B$65536,2,FALSE)</f>
        <v>318849.02</v>
      </c>
      <c r="G11" s="414">
        <f>VLOOKUP(A11,[2]Sheet1!$A$1:$B$65536,2,FALSE)</f>
        <v>181391.23</v>
      </c>
      <c r="H11" s="415">
        <f t="shared" si="1"/>
        <v>0.568893798074085</v>
      </c>
      <c r="I11" s="414">
        <f t="shared" si="2"/>
        <v>133842.23</v>
      </c>
      <c r="J11" s="415">
        <f t="shared" si="3"/>
        <v>2.81482744116596</v>
      </c>
    </row>
    <row r="12" s="349" customFormat="1" ht="24" customHeight="1" spans="1:10">
      <c r="A12" s="412">
        <v>2010103</v>
      </c>
      <c r="B12" s="413">
        <f t="shared" si="4"/>
        <v>7</v>
      </c>
      <c r="C12" s="6" t="s">
        <v>60</v>
      </c>
      <c r="D12" s="414">
        <v>1215655.22</v>
      </c>
      <c r="E12" s="414"/>
      <c r="F12" s="414">
        <f>VLOOKUP(A12,[2]Sheet2!$A$1:$B$65536,2,FALSE)</f>
        <v>4467223.4</v>
      </c>
      <c r="G12" s="414">
        <f>VLOOKUP(A12,[2]Sheet1!$A$1:$B$65536,2,FALSE)</f>
        <v>3982788.74</v>
      </c>
      <c r="H12" s="415">
        <f t="shared" si="1"/>
        <v>0.891557995510142</v>
      </c>
      <c r="I12" s="414">
        <f t="shared" si="2"/>
        <v>2767133.52</v>
      </c>
      <c r="J12" s="415">
        <f t="shared" si="3"/>
        <v>2.27624862253296</v>
      </c>
    </row>
    <row r="13" s="349" customFormat="1" ht="24" customHeight="1" spans="1:10">
      <c r="A13" s="412">
        <v>2010104</v>
      </c>
      <c r="B13" s="413">
        <f t="shared" si="4"/>
        <v>7</v>
      </c>
      <c r="C13" s="6" t="s">
        <v>61</v>
      </c>
      <c r="D13" s="414">
        <v>234433.45</v>
      </c>
      <c r="E13" s="414"/>
      <c r="F13" s="414">
        <f>VLOOKUP(A13,[2]Sheet2!$A$1:$B$65536,2,FALSE)</f>
        <v>406820</v>
      </c>
      <c r="G13" s="414">
        <f>VLOOKUP(A13,[2]Sheet1!$A$1:$B$65536,2,FALSE)</f>
        <v>279288</v>
      </c>
      <c r="H13" s="415">
        <f t="shared" si="1"/>
        <v>0.686514920603707</v>
      </c>
      <c r="I13" s="414">
        <f t="shared" si="2"/>
        <v>44854.55</v>
      </c>
      <c r="J13" s="415">
        <f t="shared" si="3"/>
        <v>0.191331697759001</v>
      </c>
    </row>
    <row r="14" s="349" customFormat="1" ht="24" customHeight="1" spans="1:10">
      <c r="A14" s="412">
        <v>2010105</v>
      </c>
      <c r="B14" s="413">
        <f t="shared" si="4"/>
        <v>7</v>
      </c>
      <c r="C14" s="6" t="s">
        <v>62</v>
      </c>
      <c r="D14" s="414"/>
      <c r="E14" s="414"/>
      <c r="F14" s="414"/>
      <c r="G14" s="414"/>
      <c r="H14" s="415"/>
      <c r="I14" s="414"/>
      <c r="J14" s="415"/>
    </row>
    <row r="15" s="349" customFormat="1" ht="24" customHeight="1" spans="1:10">
      <c r="A15" s="412">
        <v>2010106</v>
      </c>
      <c r="B15" s="413">
        <f t="shared" si="4"/>
        <v>7</v>
      </c>
      <c r="C15" s="6" t="s">
        <v>63</v>
      </c>
      <c r="D15" s="414">
        <v>18286.46</v>
      </c>
      <c r="E15" s="414"/>
      <c r="F15" s="414"/>
      <c r="G15" s="414"/>
      <c r="H15" s="415"/>
      <c r="I15" s="414">
        <f t="shared" ref="I15:I18" si="5">G15-D15</f>
        <v>-18286.46</v>
      </c>
      <c r="J15" s="415">
        <f>I15/D15</f>
        <v>-1</v>
      </c>
    </row>
    <row r="16" s="349" customFormat="1" ht="24" customHeight="1" spans="1:10">
      <c r="A16" s="412">
        <v>2010107</v>
      </c>
      <c r="B16" s="413">
        <f t="shared" si="4"/>
        <v>7</v>
      </c>
      <c r="C16" s="6" t="s">
        <v>64</v>
      </c>
      <c r="D16" s="414">
        <v>530233.08</v>
      </c>
      <c r="E16" s="414"/>
      <c r="F16" s="414">
        <f>VLOOKUP(A16,[2]Sheet2!$A$1:$B$65536,2,FALSE)</f>
        <v>881720</v>
      </c>
      <c r="G16" s="414">
        <f>VLOOKUP(A16,[2]Sheet1!$A$1:$B$65536,2,FALSE)</f>
        <v>573922.4</v>
      </c>
      <c r="H16" s="415">
        <f t="shared" ref="H16:H22" si="6">G16/F16</f>
        <v>0.650912307762101</v>
      </c>
      <c r="I16" s="414">
        <f t="shared" si="5"/>
        <v>43689.3200000001</v>
      </c>
      <c r="J16" s="415"/>
    </row>
    <row r="17" s="349" customFormat="1" ht="24" customHeight="1" spans="1:10">
      <c r="A17" s="412">
        <v>2010108</v>
      </c>
      <c r="B17" s="413">
        <f t="shared" si="4"/>
        <v>7</v>
      </c>
      <c r="C17" s="6" t="s">
        <v>65</v>
      </c>
      <c r="D17" s="414">
        <v>352669.4</v>
      </c>
      <c r="E17" s="414"/>
      <c r="F17" s="414">
        <f>VLOOKUP(A17,[2]Sheet2!$A$1:$B$65536,2,FALSE)</f>
        <v>638907.56</v>
      </c>
      <c r="G17" s="414">
        <f>VLOOKUP(A17,[2]Sheet1!$A$1:$B$65536,2,FALSE)</f>
        <v>528218.33</v>
      </c>
      <c r="H17" s="415">
        <f t="shared" si="6"/>
        <v>0.826752355223344</v>
      </c>
      <c r="I17" s="414">
        <f t="shared" si="5"/>
        <v>175548.93</v>
      </c>
      <c r="J17" s="415">
        <f t="shared" ref="J17:J22" si="7">I17/D17</f>
        <v>0.497771935983105</v>
      </c>
    </row>
    <row r="18" s="349" customFormat="1" ht="24" customHeight="1" spans="1:10">
      <c r="A18" s="412">
        <v>2010109</v>
      </c>
      <c r="B18" s="413">
        <f t="shared" si="4"/>
        <v>7</v>
      </c>
      <c r="C18" s="6" t="s">
        <v>66</v>
      </c>
      <c r="D18" s="414">
        <v>4000</v>
      </c>
      <c r="E18" s="414"/>
      <c r="F18" s="414"/>
      <c r="G18" s="414"/>
      <c r="H18" s="415"/>
      <c r="I18" s="414">
        <f t="shared" si="5"/>
        <v>-4000</v>
      </c>
      <c r="J18" s="415"/>
    </row>
    <row r="19" s="349" customFormat="1" ht="24" customHeight="1" spans="1:10">
      <c r="A19" s="412">
        <v>2010150</v>
      </c>
      <c r="B19" s="413">
        <f t="shared" si="4"/>
        <v>7</v>
      </c>
      <c r="C19" s="416" t="s">
        <v>67</v>
      </c>
      <c r="D19" s="414"/>
      <c r="E19" s="414"/>
      <c r="F19" s="414"/>
      <c r="G19" s="414"/>
      <c r="H19" s="415"/>
      <c r="I19" s="414"/>
      <c r="J19" s="415"/>
    </row>
    <row r="20" s="349" customFormat="1" ht="24" customHeight="1" spans="1:10">
      <c r="A20" s="412">
        <v>2010199</v>
      </c>
      <c r="B20" s="413">
        <f t="shared" si="4"/>
        <v>7</v>
      </c>
      <c r="C20" s="416" t="s">
        <v>68</v>
      </c>
      <c r="D20" s="414">
        <v>40585.4</v>
      </c>
      <c r="E20" s="414">
        <v>103000.1</v>
      </c>
      <c r="F20" s="414">
        <f>VLOOKUP(A20,[2]Sheet2!$A$1:$B$65536,2,FALSE)</f>
        <v>243000.1</v>
      </c>
      <c r="G20" s="414">
        <f>VLOOKUP(A20,[2]Sheet1!$A$1:$B$65536,2,FALSE)</f>
        <v>222064.2</v>
      </c>
      <c r="H20" s="415">
        <f t="shared" si="6"/>
        <v>0.913844068376927</v>
      </c>
      <c r="I20" s="414">
        <f t="shared" ref="I20:I22" si="8">G20-D20</f>
        <v>181478.8</v>
      </c>
      <c r="J20" s="415"/>
    </row>
    <row r="21" s="349" customFormat="1" ht="24" customHeight="1" spans="1:10">
      <c r="A21" s="407">
        <v>20102</v>
      </c>
      <c r="B21" s="408">
        <f t="shared" si="4"/>
        <v>5</v>
      </c>
      <c r="C21" s="417" t="s">
        <v>69</v>
      </c>
      <c r="D21" s="410">
        <v>2971019.5</v>
      </c>
      <c r="E21" s="410">
        <v>2028423.71</v>
      </c>
      <c r="F21" s="410">
        <f>VLOOKUP(A21,[2]Sheet2!$A$1:$B$65536,2,FALSE)</f>
        <v>4132118.78</v>
      </c>
      <c r="G21" s="410">
        <f>VLOOKUP(A21,[2]Sheet1!$A$1:$B$65536,2,FALSE)</f>
        <v>4007761.09</v>
      </c>
      <c r="H21" s="411">
        <f t="shared" si="6"/>
        <v>0.969904618763161</v>
      </c>
      <c r="I21" s="410">
        <f t="shared" si="8"/>
        <v>1036741.59</v>
      </c>
      <c r="J21" s="411">
        <f t="shared" si="7"/>
        <v>0.34895145925498</v>
      </c>
    </row>
    <row r="22" s="349" customFormat="1" ht="24" customHeight="1" spans="1:10">
      <c r="A22" s="412">
        <v>2010201</v>
      </c>
      <c r="B22" s="413">
        <f t="shared" si="4"/>
        <v>7</v>
      </c>
      <c r="C22" s="416" t="s">
        <v>58</v>
      </c>
      <c r="D22" s="414">
        <v>2551159.5</v>
      </c>
      <c r="E22" s="414">
        <v>2028423.71</v>
      </c>
      <c r="F22" s="414">
        <f>VLOOKUP(A22,[2]Sheet2!$A$1:$B$65536,2,FALSE)</f>
        <v>3063715.28</v>
      </c>
      <c r="G22" s="414">
        <f>VLOOKUP(A22,[2]Sheet1!$A$1:$B$65536,2,FALSE)</f>
        <v>3686860.75</v>
      </c>
      <c r="H22" s="415">
        <f t="shared" si="6"/>
        <v>1.203395359245</v>
      </c>
      <c r="I22" s="414">
        <f t="shared" si="8"/>
        <v>1135701.25</v>
      </c>
      <c r="J22" s="415">
        <f t="shared" si="7"/>
        <v>0.445170617517251</v>
      </c>
    </row>
    <row r="23" s="349" customFormat="1" ht="24" customHeight="1" spans="1:10">
      <c r="A23" s="412">
        <v>2010202</v>
      </c>
      <c r="B23" s="413">
        <f t="shared" si="4"/>
        <v>7</v>
      </c>
      <c r="C23" s="416" t="s">
        <v>59</v>
      </c>
      <c r="D23" s="414"/>
      <c r="E23" s="414"/>
      <c r="F23" s="414">
        <f>VLOOKUP(A23,[2]Sheet2!$A$1:$B$65536,2,FALSE)</f>
        <v>117990</v>
      </c>
      <c r="G23" s="414">
        <f>VLOOKUP(A23,[2]Sheet1!$A$1:$B$65536,2,FALSE)</f>
        <v>116120</v>
      </c>
      <c r="H23" s="415"/>
      <c r="I23" s="414"/>
      <c r="J23" s="415"/>
    </row>
    <row r="24" s="349" customFormat="1" ht="24" customHeight="1" spans="1:10">
      <c r="A24" s="412">
        <v>2010203</v>
      </c>
      <c r="B24" s="413">
        <f t="shared" si="4"/>
        <v>7</v>
      </c>
      <c r="C24" s="416" t="s">
        <v>60</v>
      </c>
      <c r="D24" s="414">
        <v>13020</v>
      </c>
      <c r="E24" s="414"/>
      <c r="F24" s="414"/>
      <c r="G24" s="414"/>
      <c r="H24" s="415"/>
      <c r="I24" s="414">
        <f t="shared" ref="I24:I27" si="9">G24-D24</f>
        <v>-13020</v>
      </c>
      <c r="J24" s="415"/>
    </row>
    <row r="25" s="349" customFormat="1" ht="24" customHeight="1" spans="1:10">
      <c r="A25" s="412">
        <v>2010204</v>
      </c>
      <c r="B25" s="413">
        <f t="shared" si="4"/>
        <v>7</v>
      </c>
      <c r="C25" s="416" t="s">
        <v>70</v>
      </c>
      <c r="D25" s="414">
        <v>224124</v>
      </c>
      <c r="E25" s="414"/>
      <c r="F25" s="414">
        <f>VLOOKUP(A25,[2]Sheet2!$A$1:$B$65536,2,FALSE)</f>
        <v>150000</v>
      </c>
      <c r="G25" s="414">
        <f>VLOOKUP(A25,[2]Sheet1!$A$1:$B$65536,2,FALSE)</f>
        <v>115156.28</v>
      </c>
      <c r="H25" s="415">
        <f t="shared" ref="H25:H33" si="10">G25/F25</f>
        <v>0.767708533333333</v>
      </c>
      <c r="I25" s="414">
        <f t="shared" si="9"/>
        <v>-108967.72</v>
      </c>
      <c r="J25" s="415">
        <f t="shared" ref="J25:J27" si="11">I25/D25</f>
        <v>-0.48619389266656</v>
      </c>
    </row>
    <row r="26" s="349" customFormat="1" ht="24" customHeight="1" spans="1:10">
      <c r="A26" s="412">
        <v>2010205</v>
      </c>
      <c r="B26" s="413">
        <f t="shared" si="4"/>
        <v>7</v>
      </c>
      <c r="C26" s="6" t="s">
        <v>71</v>
      </c>
      <c r="D26" s="414">
        <v>103440</v>
      </c>
      <c r="E26" s="414"/>
      <c r="F26" s="414">
        <f>VLOOKUP(A26,[2]Sheet2!$A$1:$B$65536,2,FALSE)</f>
        <v>370000</v>
      </c>
      <c r="G26" s="414">
        <f>VLOOKUP(A26,[2]Sheet1!$A$1:$B$65536,2,FALSE)</f>
        <v>79210.56</v>
      </c>
      <c r="H26" s="415">
        <f t="shared" si="10"/>
        <v>0.214082594594595</v>
      </c>
      <c r="I26" s="414">
        <f t="shared" si="9"/>
        <v>-24229.44</v>
      </c>
      <c r="J26" s="415">
        <f t="shared" si="11"/>
        <v>-0.234236658932715</v>
      </c>
    </row>
    <row r="27" s="349" customFormat="1" ht="24" customHeight="1" spans="1:10">
      <c r="A27" s="412">
        <v>2010206</v>
      </c>
      <c r="B27" s="413">
        <f t="shared" si="4"/>
        <v>7</v>
      </c>
      <c r="C27" s="6" t="s">
        <v>72</v>
      </c>
      <c r="D27" s="414">
        <v>79276</v>
      </c>
      <c r="E27" s="414"/>
      <c r="F27" s="414"/>
      <c r="G27" s="414"/>
      <c r="H27" s="415"/>
      <c r="I27" s="414">
        <f t="shared" si="9"/>
        <v>-79276</v>
      </c>
      <c r="J27" s="415">
        <f t="shared" si="11"/>
        <v>-1</v>
      </c>
    </row>
    <row r="28" s="349" customFormat="1" ht="24" customHeight="1" spans="1:10">
      <c r="A28" s="412">
        <v>2010250</v>
      </c>
      <c r="B28" s="413">
        <f t="shared" si="4"/>
        <v>7</v>
      </c>
      <c r="C28" s="6" t="s">
        <v>67</v>
      </c>
      <c r="D28" s="414"/>
      <c r="E28" s="414"/>
      <c r="F28" s="414"/>
      <c r="G28" s="414"/>
      <c r="H28" s="415"/>
      <c r="I28" s="414"/>
      <c r="J28" s="415"/>
    </row>
    <row r="29" s="349" customFormat="1" ht="24" customHeight="1" spans="1:10">
      <c r="A29" s="412">
        <v>2010299</v>
      </c>
      <c r="B29" s="413">
        <f t="shared" si="4"/>
        <v>7</v>
      </c>
      <c r="C29" s="6" t="s">
        <v>73</v>
      </c>
      <c r="D29" s="414"/>
      <c r="E29" s="414"/>
      <c r="F29" s="414">
        <f>VLOOKUP(A29,[2]Sheet2!$A$1:$B$65536,2,FALSE)</f>
        <v>430413.5</v>
      </c>
      <c r="G29" s="414">
        <f>VLOOKUP(A29,[2]Sheet1!$A$1:$B$65536,2,FALSE)</f>
        <v>10413.5</v>
      </c>
      <c r="H29" s="415"/>
      <c r="I29" s="414"/>
      <c r="J29" s="415"/>
    </row>
    <row r="30" s="349" customFormat="1" ht="24" customHeight="1" spans="1:10">
      <c r="A30" s="407">
        <v>20103</v>
      </c>
      <c r="B30" s="408">
        <f t="shared" si="4"/>
        <v>5</v>
      </c>
      <c r="C30" s="409" t="s">
        <v>74</v>
      </c>
      <c r="D30" s="418">
        <v>58322674.63</v>
      </c>
      <c r="E30" s="418">
        <v>175046859.29</v>
      </c>
      <c r="F30" s="410">
        <f>VLOOKUP(A30,[2]Sheet2!$A$1:$B$65536,2,FALSE)</f>
        <v>203073550.88</v>
      </c>
      <c r="G30" s="410">
        <f>VLOOKUP(A30,[2]Sheet1!$A$1:$B$65536,2,FALSE)</f>
        <v>98666877.41</v>
      </c>
      <c r="H30" s="411">
        <f t="shared" si="10"/>
        <v>0.485867691693165</v>
      </c>
      <c r="I30" s="410">
        <f t="shared" ref="I30:I33" si="12">G30-D30</f>
        <v>40344202.78</v>
      </c>
      <c r="J30" s="411">
        <f t="shared" ref="J30:J33" si="13">I30/D30</f>
        <v>0.691741300205182</v>
      </c>
    </row>
    <row r="31" s="349" customFormat="1" ht="24" customHeight="1" spans="1:10">
      <c r="A31" s="412">
        <v>2010301</v>
      </c>
      <c r="B31" s="413">
        <f t="shared" si="4"/>
        <v>7</v>
      </c>
      <c r="C31" s="6" t="s">
        <v>58</v>
      </c>
      <c r="D31" s="414">
        <v>35287298.97</v>
      </c>
      <c r="E31" s="414">
        <v>71356787.04</v>
      </c>
      <c r="F31" s="414">
        <f>VLOOKUP(A31,[2]Sheet2!$A$1:$B$65536,2,FALSE)</f>
        <v>98770219.24</v>
      </c>
      <c r="G31" s="414">
        <f>VLOOKUP(A31,[2]Sheet1!$A$1:$B$65536,2,FALSE)</f>
        <v>51471810.61</v>
      </c>
      <c r="H31" s="415">
        <f t="shared" si="10"/>
        <v>0.521126823510734</v>
      </c>
      <c r="I31" s="414">
        <f t="shared" si="12"/>
        <v>16184511.64</v>
      </c>
      <c r="J31" s="415">
        <f t="shared" si="13"/>
        <v>0.458649772365958</v>
      </c>
    </row>
    <row r="32" s="349" customFormat="1" ht="24" customHeight="1" spans="1:10">
      <c r="A32" s="412">
        <v>2010302</v>
      </c>
      <c r="B32" s="413">
        <f t="shared" si="4"/>
        <v>7</v>
      </c>
      <c r="C32" s="6" t="s">
        <v>59</v>
      </c>
      <c r="D32" s="414">
        <v>10046934.33</v>
      </c>
      <c r="E32" s="414">
        <v>88481529.72</v>
      </c>
      <c r="F32" s="414">
        <f>VLOOKUP(A32,[2]Sheet2!$A$1:$B$65536,2,FALSE)</f>
        <v>5100065.84</v>
      </c>
      <c r="G32" s="414">
        <f>VLOOKUP(A32,[2]Sheet1!$A$1:$B$65536,2,FALSE)</f>
        <v>4054240.56</v>
      </c>
      <c r="H32" s="415">
        <f t="shared" si="10"/>
        <v>0.794938866906863</v>
      </c>
      <c r="I32" s="414">
        <f t="shared" si="12"/>
        <v>-5992693.77</v>
      </c>
      <c r="J32" s="415">
        <f t="shared" si="13"/>
        <v>-0.596469885555627</v>
      </c>
    </row>
    <row r="33" s="349" customFormat="1" ht="24" customHeight="1" spans="1:10">
      <c r="A33" s="412">
        <v>2010303</v>
      </c>
      <c r="B33" s="413">
        <f t="shared" si="4"/>
        <v>7</v>
      </c>
      <c r="C33" s="6" t="s">
        <v>60</v>
      </c>
      <c r="D33" s="414">
        <v>8775763.55</v>
      </c>
      <c r="E33" s="414">
        <v>2422561.5</v>
      </c>
      <c r="F33" s="414">
        <f>VLOOKUP(A33,[2]Sheet2!$A$1:$B$65536,2,FALSE)</f>
        <v>15962073.17</v>
      </c>
      <c r="G33" s="414">
        <f>VLOOKUP(A33,[2]Sheet1!$A$1:$B$65536,2,FALSE)</f>
        <v>17611754.6</v>
      </c>
      <c r="H33" s="415">
        <f t="shared" si="10"/>
        <v>1.10335007316597</v>
      </c>
      <c r="I33" s="414">
        <f t="shared" si="12"/>
        <v>8835991.05</v>
      </c>
      <c r="J33" s="415">
        <f t="shared" si="13"/>
        <v>1.00686293559037</v>
      </c>
    </row>
    <row r="34" s="349" customFormat="1" ht="24" customHeight="1" spans="1:10">
      <c r="A34" s="412">
        <v>2010304</v>
      </c>
      <c r="B34" s="413">
        <f t="shared" si="4"/>
        <v>7</v>
      </c>
      <c r="C34" s="6" t="s">
        <v>75</v>
      </c>
      <c r="D34" s="414"/>
      <c r="E34" s="414"/>
      <c r="F34" s="414"/>
      <c r="G34" s="414"/>
      <c r="H34" s="415"/>
      <c r="I34" s="414"/>
      <c r="J34" s="415"/>
    </row>
    <row r="35" s="349" customFormat="1" ht="24" customHeight="1" spans="1:10">
      <c r="A35" s="412">
        <v>2010305</v>
      </c>
      <c r="B35" s="413">
        <f t="shared" si="4"/>
        <v>7</v>
      </c>
      <c r="C35" s="6" t="s">
        <v>76</v>
      </c>
      <c r="D35" s="414">
        <v>4476</v>
      </c>
      <c r="E35" s="414"/>
      <c r="F35" s="414"/>
      <c r="G35" s="414"/>
      <c r="H35" s="415"/>
      <c r="I35" s="414">
        <f t="shared" ref="I35:I43" si="14">G35-D35</f>
        <v>-4476</v>
      </c>
      <c r="J35" s="415"/>
    </row>
    <row r="36" s="349" customFormat="1" ht="24" customHeight="1" spans="1:10">
      <c r="A36" s="412">
        <v>2010306</v>
      </c>
      <c r="B36" s="413">
        <f t="shared" si="4"/>
        <v>7</v>
      </c>
      <c r="C36" s="6" t="s">
        <v>77</v>
      </c>
      <c r="D36" s="414">
        <v>571147.64</v>
      </c>
      <c r="E36" s="414"/>
      <c r="F36" s="414"/>
      <c r="G36" s="414"/>
      <c r="H36" s="415"/>
      <c r="I36" s="414">
        <f t="shared" si="14"/>
        <v>-571147.64</v>
      </c>
      <c r="J36" s="415">
        <f t="shared" ref="J36:J43" si="15">I36/D36</f>
        <v>-1</v>
      </c>
    </row>
    <row r="37" s="349" customFormat="1" ht="24" customHeight="1" spans="1:10">
      <c r="A37" s="412">
        <v>2010308</v>
      </c>
      <c r="B37" s="413">
        <f t="shared" si="4"/>
        <v>7</v>
      </c>
      <c r="C37" s="6" t="s">
        <v>78</v>
      </c>
      <c r="D37" s="414"/>
      <c r="E37" s="414"/>
      <c r="F37" s="414"/>
      <c r="G37" s="414"/>
      <c r="H37" s="415"/>
      <c r="I37" s="414"/>
      <c r="J37" s="415"/>
    </row>
    <row r="38" s="349" customFormat="1" ht="24" customHeight="1" spans="1:10">
      <c r="A38" s="412">
        <v>2010309</v>
      </c>
      <c r="B38" s="413">
        <f t="shared" si="4"/>
        <v>7</v>
      </c>
      <c r="C38" s="6" t="s">
        <v>79</v>
      </c>
      <c r="D38" s="414"/>
      <c r="E38" s="414"/>
      <c r="F38" s="414"/>
      <c r="G38" s="414"/>
      <c r="H38" s="415"/>
      <c r="I38" s="414"/>
      <c r="J38" s="415"/>
    </row>
    <row r="39" s="349" customFormat="1" ht="24" customHeight="1" spans="1:10">
      <c r="A39" s="412">
        <v>2010350</v>
      </c>
      <c r="B39" s="413">
        <f t="shared" si="4"/>
        <v>7</v>
      </c>
      <c r="C39" s="6" t="s">
        <v>67</v>
      </c>
      <c r="D39" s="414">
        <v>3607820.64</v>
      </c>
      <c r="E39" s="414">
        <v>12785981.03</v>
      </c>
      <c r="F39" s="414">
        <f>VLOOKUP(A39,[2]Sheet2!$A$1:$B$65536,2,FALSE)</f>
        <v>14763539.96</v>
      </c>
      <c r="G39" s="414">
        <f>VLOOKUP(A39,[2]Sheet1!$A$1:$B$65536,2,FALSE)</f>
        <v>25350263.04</v>
      </c>
      <c r="H39" s="415">
        <f t="shared" ref="H39:H43" si="16">G39/F39</f>
        <v>1.71708567922622</v>
      </c>
      <c r="I39" s="414">
        <f t="shared" si="14"/>
        <v>21742442.4</v>
      </c>
      <c r="J39" s="415">
        <f t="shared" si="15"/>
        <v>6.02647541813498</v>
      </c>
    </row>
    <row r="40" s="349" customFormat="1" ht="24" customHeight="1" spans="1:10">
      <c r="A40" s="412">
        <v>2010399</v>
      </c>
      <c r="B40" s="413">
        <f t="shared" si="4"/>
        <v>7</v>
      </c>
      <c r="C40" s="6" t="s">
        <v>80</v>
      </c>
      <c r="D40" s="414">
        <v>29233.5</v>
      </c>
      <c r="E40" s="414"/>
      <c r="F40" s="414">
        <f>VLOOKUP(A40,[2]Sheet2!$A$1:$B$65536,2,FALSE)</f>
        <v>68477652.67</v>
      </c>
      <c r="G40" s="414">
        <f>VLOOKUP(A40,[2]Sheet1!$A$1:$B$65536,2,FALSE)</f>
        <v>178808.6</v>
      </c>
      <c r="H40" s="415">
        <f t="shared" si="16"/>
        <v>0.00261119639806719</v>
      </c>
      <c r="I40" s="414">
        <f t="shared" si="14"/>
        <v>149575.1</v>
      </c>
      <c r="J40" s="415"/>
    </row>
    <row r="41" s="349" customFormat="1" ht="24" customHeight="1" spans="1:10">
      <c r="A41" s="407">
        <v>20104</v>
      </c>
      <c r="B41" s="408">
        <f t="shared" si="4"/>
        <v>5</v>
      </c>
      <c r="C41" s="409" t="s">
        <v>81</v>
      </c>
      <c r="D41" s="410">
        <v>2202470.09</v>
      </c>
      <c r="E41" s="410">
        <v>877058.79</v>
      </c>
      <c r="F41" s="410">
        <f>VLOOKUP(A41,[2]Sheet2!$A$1:$B$65536,2,FALSE)</f>
        <v>13699304.74</v>
      </c>
      <c r="G41" s="410">
        <f>VLOOKUP(A41,[2]Sheet1!$A$1:$B$65536,2,FALSE)</f>
        <v>5775063.28</v>
      </c>
      <c r="H41" s="411">
        <f t="shared" si="16"/>
        <v>0.421558859343982</v>
      </c>
      <c r="I41" s="410">
        <f t="shared" si="14"/>
        <v>3572593.19</v>
      </c>
      <c r="J41" s="411">
        <f t="shared" si="15"/>
        <v>1.62208477028626</v>
      </c>
    </row>
    <row r="42" s="349" customFormat="1" ht="24" customHeight="1" spans="1:10">
      <c r="A42" s="412">
        <v>2010401</v>
      </c>
      <c r="B42" s="413">
        <f t="shared" si="4"/>
        <v>7</v>
      </c>
      <c r="C42" s="6" t="s">
        <v>58</v>
      </c>
      <c r="D42" s="414">
        <v>1584189.63</v>
      </c>
      <c r="E42" s="414">
        <v>877058.79</v>
      </c>
      <c r="F42" s="414">
        <f>VLOOKUP(A42,[2]Sheet2!$A$1:$B$65536,2,FALSE)</f>
        <v>1928411.03</v>
      </c>
      <c r="G42" s="414">
        <f>VLOOKUP(A42,[2]Sheet1!$A$1:$B$65536,2,FALSE)</f>
        <v>2178560.24</v>
      </c>
      <c r="H42" s="415">
        <f t="shared" si="16"/>
        <v>1.12971778635803</v>
      </c>
      <c r="I42" s="414">
        <f t="shared" si="14"/>
        <v>594370.61</v>
      </c>
      <c r="J42" s="415">
        <f t="shared" si="15"/>
        <v>0.375189054860813</v>
      </c>
    </row>
    <row r="43" s="349" customFormat="1" ht="24" customHeight="1" spans="1:10">
      <c r="A43" s="412">
        <v>2010402</v>
      </c>
      <c r="B43" s="413">
        <f t="shared" si="4"/>
        <v>7</v>
      </c>
      <c r="C43" s="6" t="s">
        <v>59</v>
      </c>
      <c r="D43" s="414">
        <v>232945.55</v>
      </c>
      <c r="E43" s="414"/>
      <c r="F43" s="414">
        <f>VLOOKUP(A43,[2]Sheet2!$A$1:$B$65536,2,FALSE)</f>
        <v>2160893.71</v>
      </c>
      <c r="G43" s="414">
        <f>VLOOKUP(A43,[2]Sheet1!$A$1:$B$65536,2,FALSE)</f>
        <v>2216614.27</v>
      </c>
      <c r="H43" s="415">
        <f t="shared" si="16"/>
        <v>1.02578588652563</v>
      </c>
      <c r="I43" s="414">
        <f t="shared" si="14"/>
        <v>1983668.72</v>
      </c>
      <c r="J43" s="415">
        <f t="shared" si="15"/>
        <v>8.51558967320904</v>
      </c>
    </row>
    <row r="44" s="349" customFormat="1" ht="24" customHeight="1" spans="1:10">
      <c r="A44" s="412">
        <v>2010403</v>
      </c>
      <c r="B44" s="413">
        <f t="shared" si="4"/>
        <v>7</v>
      </c>
      <c r="C44" s="6" t="s">
        <v>60</v>
      </c>
      <c r="D44" s="414"/>
      <c r="E44" s="414"/>
      <c r="F44" s="414"/>
      <c r="G44" s="414"/>
      <c r="H44" s="415"/>
      <c r="I44" s="414"/>
      <c r="J44" s="415"/>
    </row>
    <row r="45" s="349" customFormat="1" ht="24" customHeight="1" spans="1:10">
      <c r="A45" s="412">
        <v>2010404</v>
      </c>
      <c r="B45" s="413">
        <f t="shared" si="4"/>
        <v>7</v>
      </c>
      <c r="C45" s="6" t="s">
        <v>82</v>
      </c>
      <c r="D45" s="414"/>
      <c r="E45" s="414"/>
      <c r="F45" s="414"/>
      <c r="G45" s="414"/>
      <c r="H45" s="415"/>
      <c r="I45" s="414"/>
      <c r="J45" s="415"/>
    </row>
    <row r="46" s="349" customFormat="1" ht="24" customHeight="1" spans="1:10">
      <c r="A46" s="412">
        <v>2010405</v>
      </c>
      <c r="B46" s="413">
        <f t="shared" si="4"/>
        <v>7</v>
      </c>
      <c r="C46" s="6" t="s">
        <v>83</v>
      </c>
      <c r="D46" s="414"/>
      <c r="E46" s="414"/>
      <c r="F46" s="414"/>
      <c r="G46" s="414"/>
      <c r="H46" s="415"/>
      <c r="I46" s="414"/>
      <c r="J46" s="415"/>
    </row>
    <row r="47" s="349" customFormat="1" ht="24" customHeight="1" spans="1:10">
      <c r="A47" s="412">
        <v>2010406</v>
      </c>
      <c r="B47" s="413">
        <f t="shared" si="4"/>
        <v>7</v>
      </c>
      <c r="C47" s="6" t="s">
        <v>84</v>
      </c>
      <c r="D47" s="414"/>
      <c r="E47" s="414"/>
      <c r="F47" s="414"/>
      <c r="G47" s="414"/>
      <c r="H47" s="415"/>
      <c r="I47" s="414"/>
      <c r="J47" s="415"/>
    </row>
    <row r="48" s="349" customFormat="1" ht="24" customHeight="1" spans="1:10">
      <c r="A48" s="412">
        <v>2010407</v>
      </c>
      <c r="B48" s="413">
        <f t="shared" si="4"/>
        <v>7</v>
      </c>
      <c r="C48" s="6" t="s">
        <v>85</v>
      </c>
      <c r="D48" s="414"/>
      <c r="E48" s="414"/>
      <c r="F48" s="414"/>
      <c r="G48" s="414"/>
      <c r="H48" s="415"/>
      <c r="I48" s="414"/>
      <c r="J48" s="415"/>
    </row>
    <row r="49" s="349" customFormat="1" ht="24" customHeight="1" spans="1:10">
      <c r="A49" s="412">
        <v>2010408</v>
      </c>
      <c r="B49" s="413">
        <f t="shared" si="4"/>
        <v>7</v>
      </c>
      <c r="C49" s="6" t="s">
        <v>86</v>
      </c>
      <c r="D49" s="414"/>
      <c r="E49" s="414"/>
      <c r="F49" s="414"/>
      <c r="G49" s="414"/>
      <c r="H49" s="415"/>
      <c r="I49" s="414"/>
      <c r="J49" s="415"/>
    </row>
    <row r="50" s="349" customFormat="1" ht="24" customHeight="1" spans="1:10">
      <c r="A50" s="412">
        <v>2010450</v>
      </c>
      <c r="B50" s="413">
        <f t="shared" si="4"/>
        <v>7</v>
      </c>
      <c r="C50" s="6" t="s">
        <v>67</v>
      </c>
      <c r="D50" s="414"/>
      <c r="E50" s="414"/>
      <c r="F50" s="414"/>
      <c r="G50" s="414"/>
      <c r="H50" s="415"/>
      <c r="I50" s="414"/>
      <c r="J50" s="415"/>
    </row>
    <row r="51" s="349" customFormat="1" ht="24" customHeight="1" spans="1:10">
      <c r="A51" s="412">
        <v>2010499</v>
      </c>
      <c r="B51" s="413">
        <f t="shared" si="4"/>
        <v>7</v>
      </c>
      <c r="C51" s="6" t="s">
        <v>87</v>
      </c>
      <c r="D51" s="414">
        <v>385334.91</v>
      </c>
      <c r="E51" s="414"/>
      <c r="F51" s="414">
        <f>VLOOKUP(A51,[2]Sheet2!$A$1:$B$65536,2,FALSE)</f>
        <v>9610000</v>
      </c>
      <c r="G51" s="414">
        <f>VLOOKUP(A51,[2]Sheet1!$A$1:$B$65536,2,FALSE)</f>
        <v>1379888.77</v>
      </c>
      <c r="H51" s="415">
        <f t="shared" ref="H51:H54" si="17">G51/F51</f>
        <v>0.143588841831426</v>
      </c>
      <c r="I51" s="414">
        <f t="shared" ref="I51:I54" si="18">G51-D51</f>
        <v>994553.86</v>
      </c>
      <c r="J51" s="415">
        <f t="shared" ref="J51:J53" si="19">I51/D51</f>
        <v>2.58101156731426</v>
      </c>
    </row>
    <row r="52" s="349" customFormat="1" ht="24" customHeight="1" spans="1:10">
      <c r="A52" s="407">
        <v>20105</v>
      </c>
      <c r="B52" s="408">
        <f t="shared" si="4"/>
        <v>5</v>
      </c>
      <c r="C52" s="409" t="s">
        <v>88</v>
      </c>
      <c r="D52" s="410">
        <v>2991900.58</v>
      </c>
      <c r="E52" s="410">
        <v>899575.91</v>
      </c>
      <c r="F52" s="410">
        <f>VLOOKUP(A52,[2]Sheet2!$A$1:$B$65536,2,FALSE)</f>
        <v>4129948.17</v>
      </c>
      <c r="G52" s="410">
        <f>VLOOKUP(A52,[2]Sheet1!$A$1:$B$65536,2,FALSE)</f>
        <v>3719293.7</v>
      </c>
      <c r="H52" s="411">
        <f t="shared" si="17"/>
        <v>0.900566677087379</v>
      </c>
      <c r="I52" s="410">
        <f t="shared" si="18"/>
        <v>727393.12</v>
      </c>
      <c r="J52" s="411">
        <f t="shared" si="19"/>
        <v>0.243120752361364</v>
      </c>
    </row>
    <row r="53" s="349" customFormat="1" ht="24" customHeight="1" spans="1:10">
      <c r="A53" s="412">
        <v>2010501</v>
      </c>
      <c r="B53" s="413">
        <f t="shared" si="4"/>
        <v>7</v>
      </c>
      <c r="C53" s="6" t="s">
        <v>58</v>
      </c>
      <c r="D53" s="414">
        <v>1886474.72</v>
      </c>
      <c r="E53" s="414">
        <v>568735.91</v>
      </c>
      <c r="F53" s="414">
        <f>VLOOKUP(A53,[2]Sheet2!$A$1:$B$65536,2,FALSE)</f>
        <v>2839159.17</v>
      </c>
      <c r="G53" s="414">
        <f>VLOOKUP(A53,[2]Sheet1!$A$1:$B$65536,2,FALSE)</f>
        <v>2721888.2</v>
      </c>
      <c r="H53" s="415">
        <f t="shared" si="17"/>
        <v>0.958695175938304</v>
      </c>
      <c r="I53" s="414">
        <f t="shared" si="18"/>
        <v>835413.48</v>
      </c>
      <c r="J53" s="415">
        <f t="shared" si="19"/>
        <v>0.442843718573658</v>
      </c>
    </row>
    <row r="54" s="349" customFormat="1" ht="24" customHeight="1" spans="1:10">
      <c r="A54" s="412">
        <v>2010502</v>
      </c>
      <c r="B54" s="413">
        <f t="shared" si="4"/>
        <v>7</v>
      </c>
      <c r="C54" s="6" t="s">
        <v>59</v>
      </c>
      <c r="D54" s="414">
        <v>67200</v>
      </c>
      <c r="E54" s="414"/>
      <c r="F54" s="414">
        <f>VLOOKUP(A54,[2]Sheet2!$A$1:$B$65536,2,FALSE)</f>
        <v>133100</v>
      </c>
      <c r="G54" s="414">
        <f>VLOOKUP(A54,[2]Sheet1!$A$1:$B$65536,2,FALSE)</f>
        <v>52016.5</v>
      </c>
      <c r="H54" s="415">
        <f t="shared" si="17"/>
        <v>0.390807663410969</v>
      </c>
      <c r="I54" s="414">
        <f t="shared" si="18"/>
        <v>-15183.5</v>
      </c>
      <c r="J54" s="415"/>
    </row>
    <row r="55" s="349" customFormat="1" ht="24" customHeight="1" spans="1:10">
      <c r="A55" s="412">
        <v>2010503</v>
      </c>
      <c r="B55" s="413">
        <f t="shared" si="4"/>
        <v>7</v>
      </c>
      <c r="C55" s="6" t="s">
        <v>60</v>
      </c>
      <c r="D55" s="414"/>
      <c r="E55" s="414"/>
      <c r="F55" s="414"/>
      <c r="G55" s="414"/>
      <c r="H55" s="415"/>
      <c r="I55" s="414"/>
      <c r="J55" s="415"/>
    </row>
    <row r="56" s="349" customFormat="1" ht="24" customHeight="1" spans="1:10">
      <c r="A56" s="412">
        <v>2010504</v>
      </c>
      <c r="B56" s="413">
        <f t="shared" si="4"/>
        <v>7</v>
      </c>
      <c r="C56" s="6" t="s">
        <v>89</v>
      </c>
      <c r="D56" s="414"/>
      <c r="E56" s="414"/>
      <c r="F56" s="414"/>
      <c r="G56" s="414"/>
      <c r="H56" s="415"/>
      <c r="I56" s="414"/>
      <c r="J56" s="415"/>
    </row>
    <row r="57" s="349" customFormat="1" ht="24" customHeight="1" spans="1:10">
      <c r="A57" s="412">
        <v>2010505</v>
      </c>
      <c r="B57" s="413">
        <f t="shared" si="4"/>
        <v>7</v>
      </c>
      <c r="C57" s="6" t="s">
        <v>90</v>
      </c>
      <c r="D57" s="414"/>
      <c r="E57" s="414"/>
      <c r="F57" s="414"/>
      <c r="G57" s="414"/>
      <c r="H57" s="415"/>
      <c r="I57" s="414"/>
      <c r="J57" s="415"/>
    </row>
    <row r="58" s="349" customFormat="1" ht="24" customHeight="1" spans="1:10">
      <c r="A58" s="412">
        <v>2010506</v>
      </c>
      <c r="B58" s="413">
        <f t="shared" si="4"/>
        <v>7</v>
      </c>
      <c r="C58" s="6" t="s">
        <v>91</v>
      </c>
      <c r="D58" s="414">
        <v>157000</v>
      </c>
      <c r="E58" s="414"/>
      <c r="F58" s="414"/>
      <c r="G58" s="414"/>
      <c r="H58" s="415"/>
      <c r="I58" s="414">
        <f t="shared" ref="I58:I60" si="20">G58-D58</f>
        <v>-157000</v>
      </c>
      <c r="J58" s="415">
        <f t="shared" ref="J58:J60" si="21">I58/D58</f>
        <v>-1</v>
      </c>
    </row>
    <row r="59" s="349" customFormat="1" ht="24" customHeight="1" spans="1:10">
      <c r="A59" s="412">
        <v>2010507</v>
      </c>
      <c r="B59" s="413">
        <f t="shared" si="4"/>
        <v>7</v>
      </c>
      <c r="C59" s="6" t="s">
        <v>92</v>
      </c>
      <c r="D59" s="414">
        <v>743755.86</v>
      </c>
      <c r="E59" s="414">
        <v>330840</v>
      </c>
      <c r="F59" s="414">
        <f>VLOOKUP(A59,[2]Sheet2!$A$1:$B$65536,2,FALSE)</f>
        <v>867059</v>
      </c>
      <c r="G59" s="414">
        <f>VLOOKUP(A59,[2]Sheet1!$A$1:$B$65536,2,FALSE)</f>
        <v>810359</v>
      </c>
      <c r="H59" s="415">
        <f t="shared" ref="H59:H65" si="22">G59/F59</f>
        <v>0.934606526199486</v>
      </c>
      <c r="I59" s="414">
        <f t="shared" si="20"/>
        <v>66603.14</v>
      </c>
      <c r="J59" s="415">
        <f t="shared" si="21"/>
        <v>0.0895497347745267</v>
      </c>
    </row>
    <row r="60" s="349" customFormat="1" ht="24" customHeight="1" spans="1:10">
      <c r="A60" s="412">
        <v>2010508</v>
      </c>
      <c r="B60" s="413">
        <f t="shared" si="4"/>
        <v>7</v>
      </c>
      <c r="C60" s="6" t="s">
        <v>93</v>
      </c>
      <c r="D60" s="414">
        <v>137470</v>
      </c>
      <c r="E60" s="414"/>
      <c r="F60" s="414">
        <f>VLOOKUP(A60,[2]Sheet2!$A$1:$B$65536,2,FALSE)</f>
        <v>102630</v>
      </c>
      <c r="G60" s="414">
        <f>VLOOKUP(A60,[2]Sheet1!$A$1:$B$65536,2,FALSE)</f>
        <v>135030</v>
      </c>
      <c r="H60" s="415">
        <f t="shared" si="22"/>
        <v>1.31569716457176</v>
      </c>
      <c r="I60" s="414">
        <f t="shared" si="20"/>
        <v>-2440</v>
      </c>
      <c r="J60" s="415">
        <f t="shared" si="21"/>
        <v>-0.0177493271259184</v>
      </c>
    </row>
    <row r="61" s="349" customFormat="1" ht="24" customHeight="1" spans="1:10">
      <c r="A61" s="412">
        <v>2010550</v>
      </c>
      <c r="B61" s="413">
        <f t="shared" si="4"/>
        <v>7</v>
      </c>
      <c r="C61" s="6" t="s">
        <v>67</v>
      </c>
      <c r="D61" s="414"/>
      <c r="E61" s="414"/>
      <c r="F61" s="414"/>
      <c r="G61" s="414"/>
      <c r="H61" s="415"/>
      <c r="I61" s="414"/>
      <c r="J61" s="415"/>
    </row>
    <row r="62" s="349" customFormat="1" ht="24" customHeight="1" spans="1:10">
      <c r="A62" s="412">
        <v>2010599</v>
      </c>
      <c r="B62" s="413">
        <f t="shared" si="4"/>
        <v>7</v>
      </c>
      <c r="C62" s="6" t="s">
        <v>94</v>
      </c>
      <c r="D62" s="414"/>
      <c r="E62" s="414"/>
      <c r="F62" s="414">
        <f>VLOOKUP(A62,[2]Sheet2!$A$1:$B$65536,2,FALSE)</f>
        <v>188000</v>
      </c>
      <c r="G62" s="414"/>
      <c r="H62" s="415">
        <f t="shared" si="22"/>
        <v>0</v>
      </c>
      <c r="I62" s="414"/>
      <c r="J62" s="415"/>
    </row>
    <row r="63" s="349" customFormat="1" ht="24" customHeight="1" spans="1:10">
      <c r="A63" s="407">
        <v>20106</v>
      </c>
      <c r="B63" s="408">
        <f t="shared" si="4"/>
        <v>5</v>
      </c>
      <c r="C63" s="409" t="s">
        <v>95</v>
      </c>
      <c r="D63" s="410">
        <v>7622287.59</v>
      </c>
      <c r="E63" s="410">
        <v>1532586.52</v>
      </c>
      <c r="F63" s="410">
        <f>VLOOKUP(A63,[2]Sheet2!$A$1:$B$65536,2,FALSE)</f>
        <v>6537363.8</v>
      </c>
      <c r="G63" s="410">
        <f>VLOOKUP(A63,[2]Sheet1!$A$1:$B$65536,2,FALSE)</f>
        <v>6588424.82</v>
      </c>
      <c r="H63" s="411">
        <f t="shared" si="22"/>
        <v>1.00781064379498</v>
      </c>
      <c r="I63" s="410">
        <f t="shared" ref="I63:I65" si="23">G63-D63</f>
        <v>-1033862.77</v>
      </c>
      <c r="J63" s="411">
        <f t="shared" ref="J63:J65" si="24">I63/D63</f>
        <v>-0.135636809526364</v>
      </c>
    </row>
    <row r="64" s="349" customFormat="1" ht="24" customHeight="1" spans="1:10">
      <c r="A64" s="412">
        <v>2010601</v>
      </c>
      <c r="B64" s="413">
        <f t="shared" si="4"/>
        <v>7</v>
      </c>
      <c r="C64" s="6" t="s">
        <v>58</v>
      </c>
      <c r="D64" s="414">
        <v>6366751.59</v>
      </c>
      <c r="E64" s="414">
        <v>1532586.52</v>
      </c>
      <c r="F64" s="414">
        <f>VLOOKUP(A64,[2]Sheet2!$A$1:$B$65536,2,FALSE)</f>
        <v>5832614.8</v>
      </c>
      <c r="G64" s="414">
        <f>VLOOKUP(A64,[2]Sheet1!$A$1:$B$65536,2,FALSE)</f>
        <v>6368578.82</v>
      </c>
      <c r="H64" s="415">
        <f t="shared" si="22"/>
        <v>1.09189086513994</v>
      </c>
      <c r="I64" s="414">
        <f t="shared" si="23"/>
        <v>1827.23000000045</v>
      </c>
      <c r="J64" s="415">
        <f t="shared" si="24"/>
        <v>0.000286995648278536</v>
      </c>
    </row>
    <row r="65" s="349" customFormat="1" ht="24" customHeight="1" spans="1:10">
      <c r="A65" s="412">
        <v>2010602</v>
      </c>
      <c r="B65" s="413">
        <f t="shared" si="4"/>
        <v>7</v>
      </c>
      <c r="C65" s="6" t="s">
        <v>59</v>
      </c>
      <c r="D65" s="414">
        <v>988195.15</v>
      </c>
      <c r="E65" s="414"/>
      <c r="F65" s="414">
        <f>VLOOKUP(A65,[2]Sheet2!$A$1:$B$65536,2,FALSE)</f>
        <v>704749</v>
      </c>
      <c r="G65" s="414">
        <f>VLOOKUP(A65,[2]Sheet1!$A$1:$B$65536,2,FALSE)</f>
        <v>196096</v>
      </c>
      <c r="H65" s="415">
        <f t="shared" si="22"/>
        <v>0.278249419296799</v>
      </c>
      <c r="I65" s="414">
        <f t="shared" si="23"/>
        <v>-792099.15</v>
      </c>
      <c r="J65" s="415">
        <f t="shared" si="24"/>
        <v>-0.801561462834542</v>
      </c>
    </row>
    <row r="66" s="349" customFormat="1" ht="24" customHeight="1" spans="1:10">
      <c r="A66" s="412">
        <v>2010603</v>
      </c>
      <c r="B66" s="413">
        <f t="shared" si="4"/>
        <v>7</v>
      </c>
      <c r="C66" s="6" t="s">
        <v>60</v>
      </c>
      <c r="D66" s="414"/>
      <c r="E66" s="414"/>
      <c r="F66" s="414"/>
      <c r="G66" s="414"/>
      <c r="H66" s="415"/>
      <c r="I66" s="414"/>
      <c r="J66" s="415"/>
    </row>
    <row r="67" s="349" customFormat="1" ht="24" customHeight="1" spans="1:10">
      <c r="A67" s="412">
        <v>2010604</v>
      </c>
      <c r="B67" s="413">
        <f t="shared" si="4"/>
        <v>7</v>
      </c>
      <c r="C67" s="6" t="s">
        <v>96</v>
      </c>
      <c r="D67" s="414"/>
      <c r="E67" s="414"/>
      <c r="F67" s="414"/>
      <c r="G67" s="414"/>
      <c r="H67" s="415"/>
      <c r="I67" s="414"/>
      <c r="J67" s="415"/>
    </row>
    <row r="68" s="349" customFormat="1" ht="24" customHeight="1" spans="1:10">
      <c r="A68" s="412">
        <v>2010605</v>
      </c>
      <c r="B68" s="413">
        <f t="shared" si="4"/>
        <v>7</v>
      </c>
      <c r="C68" s="6" t="s">
        <v>97</v>
      </c>
      <c r="D68" s="414">
        <v>23351</v>
      </c>
      <c r="E68" s="414"/>
      <c r="F68" s="414"/>
      <c r="G68" s="414"/>
      <c r="H68" s="415"/>
      <c r="I68" s="414">
        <f>G68-D68</f>
        <v>-23351</v>
      </c>
      <c r="J68" s="415">
        <f>I68/D68</f>
        <v>-1</v>
      </c>
    </row>
    <row r="69" s="349" customFormat="1" ht="24" customHeight="1" spans="1:10">
      <c r="A69" s="412">
        <v>2010606</v>
      </c>
      <c r="B69" s="413">
        <f t="shared" si="4"/>
        <v>7</v>
      </c>
      <c r="C69" s="6" t="s">
        <v>98</v>
      </c>
      <c r="D69" s="414"/>
      <c r="E69" s="414"/>
      <c r="F69" s="414"/>
      <c r="G69" s="414"/>
      <c r="H69" s="415"/>
      <c r="I69" s="414"/>
      <c r="J69" s="415"/>
    </row>
    <row r="70" s="349" customFormat="1" ht="24" customHeight="1" spans="1:10">
      <c r="A70" s="412">
        <v>2010607</v>
      </c>
      <c r="B70" s="413">
        <f t="shared" si="4"/>
        <v>7</v>
      </c>
      <c r="C70" s="6" t="s">
        <v>99</v>
      </c>
      <c r="D70" s="414">
        <v>243989.85</v>
      </c>
      <c r="E70" s="414"/>
      <c r="F70" s="414"/>
      <c r="G70" s="414">
        <f>VLOOKUP(A70,[2]Sheet1!$A$1:$B$65536,2,FALSE)</f>
        <v>23750</v>
      </c>
      <c r="H70" s="415"/>
      <c r="I70" s="414">
        <f t="shared" ref="I70:I75" si="25">G70-D70</f>
        <v>-220239.85</v>
      </c>
      <c r="J70" s="415">
        <f>I70/D70</f>
        <v>-0.902659885237029</v>
      </c>
    </row>
    <row r="71" s="349" customFormat="1" ht="24" customHeight="1" spans="1:10">
      <c r="A71" s="412">
        <v>2010608</v>
      </c>
      <c r="B71" s="413">
        <f t="shared" si="4"/>
        <v>7</v>
      </c>
      <c r="C71" s="6" t="s">
        <v>100</v>
      </c>
      <c r="D71" s="414"/>
      <c r="E71" s="414"/>
      <c r="F71" s="414"/>
      <c r="G71" s="414"/>
      <c r="H71" s="415"/>
      <c r="I71" s="414"/>
      <c r="J71" s="415"/>
    </row>
    <row r="72" s="349" customFormat="1" ht="24" customHeight="1" spans="1:10">
      <c r="A72" s="412">
        <v>2010650</v>
      </c>
      <c r="B72" s="413">
        <f t="shared" ref="B72:B135" si="26">LEN(A72)</f>
        <v>7</v>
      </c>
      <c r="C72" s="6" t="s">
        <v>67</v>
      </c>
      <c r="D72" s="414"/>
      <c r="E72" s="414"/>
      <c r="F72" s="414"/>
      <c r="G72" s="414"/>
      <c r="H72" s="415"/>
      <c r="I72" s="414"/>
      <c r="J72" s="415"/>
    </row>
    <row r="73" s="349" customFormat="1" ht="24" customHeight="1" spans="1:10">
      <c r="A73" s="412">
        <v>2010699</v>
      </c>
      <c r="B73" s="413">
        <f t="shared" si="26"/>
        <v>7</v>
      </c>
      <c r="C73" s="6" t="s">
        <v>101</v>
      </c>
      <c r="D73" s="414"/>
      <c r="E73" s="414"/>
      <c r="F73" s="414"/>
      <c r="G73" s="414"/>
      <c r="H73" s="415"/>
      <c r="I73" s="414"/>
      <c r="J73" s="415"/>
    </row>
    <row r="74" s="349" customFormat="1" ht="24" customHeight="1" spans="1:10">
      <c r="A74" s="407">
        <v>20107</v>
      </c>
      <c r="B74" s="408">
        <f t="shared" si="26"/>
        <v>5</v>
      </c>
      <c r="C74" s="409" t="s">
        <v>102</v>
      </c>
      <c r="D74" s="410">
        <v>14120087.82</v>
      </c>
      <c r="E74" s="410"/>
      <c r="F74" s="410">
        <f>VLOOKUP(A74,[2]Sheet2!$A$1:$B$65536,2,FALSE)</f>
        <v>12944886.41</v>
      </c>
      <c r="G74" s="410">
        <f>VLOOKUP(A74,[2]Sheet1!$A$1:$B$65536,2,FALSE)</f>
        <v>26419703.59</v>
      </c>
      <c r="H74" s="411">
        <f>G74/F74</f>
        <v>2.04093746002982</v>
      </c>
      <c r="I74" s="410">
        <f t="shared" si="25"/>
        <v>12299615.77</v>
      </c>
      <c r="J74" s="411">
        <f>I74/D74</f>
        <v>0.871072186433469</v>
      </c>
    </row>
    <row r="75" s="349" customFormat="1" ht="24" customHeight="1" spans="1:10">
      <c r="A75" s="412">
        <v>2010701</v>
      </c>
      <c r="B75" s="413">
        <f t="shared" si="26"/>
        <v>7</v>
      </c>
      <c r="C75" s="6" t="s">
        <v>58</v>
      </c>
      <c r="D75" s="414"/>
      <c r="E75" s="414"/>
      <c r="F75" s="414">
        <f>VLOOKUP(A75,[2]Sheet2!$A$1:$B$65536,2,FALSE)</f>
        <v>9173007.68</v>
      </c>
      <c r="G75" s="414">
        <f>VLOOKUP(A75,[2]Sheet1!$A$1:$B$65536,2,FALSE)</f>
        <v>9173007.68</v>
      </c>
      <c r="H75" s="415"/>
      <c r="I75" s="414">
        <f t="shared" si="25"/>
        <v>9173007.68</v>
      </c>
      <c r="J75" s="415"/>
    </row>
    <row r="76" s="349" customFormat="1" ht="24" customHeight="1" spans="1:10">
      <c r="A76" s="412">
        <v>2010702</v>
      </c>
      <c r="B76" s="413">
        <f t="shared" si="26"/>
        <v>7</v>
      </c>
      <c r="C76" s="6" t="s">
        <v>59</v>
      </c>
      <c r="D76" s="414"/>
      <c r="E76" s="414"/>
      <c r="F76" s="414">
        <f>VLOOKUP(A76,[2]Sheet2!$A$1:$B$65536,2,FALSE)</f>
        <v>2273867.76</v>
      </c>
      <c r="G76" s="414">
        <f>VLOOKUP(A76,[2]Sheet1!$A$1:$B$65536,2,FALSE)</f>
        <v>2273867.76</v>
      </c>
      <c r="H76" s="415"/>
      <c r="I76" s="414"/>
      <c r="J76" s="415"/>
    </row>
    <row r="77" s="349" customFormat="1" ht="24" customHeight="1" spans="1:10">
      <c r="A77" s="412">
        <v>2010703</v>
      </c>
      <c r="B77" s="413">
        <f t="shared" si="26"/>
        <v>7</v>
      </c>
      <c r="C77" s="6" t="s">
        <v>60</v>
      </c>
      <c r="D77" s="414"/>
      <c r="E77" s="414"/>
      <c r="F77" s="414"/>
      <c r="G77" s="414"/>
      <c r="H77" s="415"/>
      <c r="I77" s="414"/>
      <c r="J77" s="415"/>
    </row>
    <row r="78" s="349" customFormat="1" ht="24" customHeight="1" spans="1:10">
      <c r="A78" s="412">
        <v>2010709</v>
      </c>
      <c r="B78" s="413">
        <f t="shared" si="26"/>
        <v>7</v>
      </c>
      <c r="C78" s="6" t="s">
        <v>99</v>
      </c>
      <c r="D78" s="414"/>
      <c r="E78" s="414"/>
      <c r="F78" s="414"/>
      <c r="G78" s="414"/>
      <c r="H78" s="415"/>
      <c r="I78" s="414"/>
      <c r="J78" s="415"/>
    </row>
    <row r="79" s="349" customFormat="1" ht="24" customHeight="1" spans="1:10">
      <c r="A79" s="412">
        <v>2010710</v>
      </c>
      <c r="B79" s="413">
        <f t="shared" si="26"/>
        <v>7</v>
      </c>
      <c r="C79" s="6" t="s">
        <v>103</v>
      </c>
      <c r="D79" s="414"/>
      <c r="E79" s="414"/>
      <c r="F79" s="414"/>
      <c r="G79" s="414"/>
      <c r="H79" s="415"/>
      <c r="I79" s="414"/>
      <c r="J79" s="415"/>
    </row>
    <row r="80" s="349" customFormat="1" ht="24" customHeight="1" spans="1:10">
      <c r="A80" s="412">
        <v>2010750</v>
      </c>
      <c r="B80" s="413">
        <f t="shared" si="26"/>
        <v>7</v>
      </c>
      <c r="C80" s="6" t="s">
        <v>67</v>
      </c>
      <c r="D80" s="414"/>
      <c r="E80" s="414"/>
      <c r="F80" s="414"/>
      <c r="G80" s="414"/>
      <c r="H80" s="415"/>
      <c r="I80" s="414"/>
      <c r="J80" s="415"/>
    </row>
    <row r="81" s="349" customFormat="1" ht="24" customHeight="1" spans="1:10">
      <c r="A81" s="412">
        <v>2010799</v>
      </c>
      <c r="B81" s="413">
        <f t="shared" si="26"/>
        <v>7</v>
      </c>
      <c r="C81" s="6" t="s">
        <v>104</v>
      </c>
      <c r="D81" s="414">
        <v>14120087.82</v>
      </c>
      <c r="E81" s="414"/>
      <c r="F81" s="414">
        <f>VLOOKUP(A81,[2]Sheet2!$A$1:$B$65536,2,FALSE)</f>
        <v>1498010.97</v>
      </c>
      <c r="G81" s="414">
        <f>VLOOKUP(A81,[2]Sheet1!$A$1:$B$65536,2,FALSE)</f>
        <v>14972828.15</v>
      </c>
      <c r="H81" s="415">
        <v>0</v>
      </c>
      <c r="I81" s="414">
        <f t="shared" ref="I81:I83" si="27">G81-D81</f>
        <v>852740.33</v>
      </c>
      <c r="J81" s="415"/>
    </row>
    <row r="82" s="349" customFormat="1" ht="24" customHeight="1" spans="1:10">
      <c r="A82" s="407">
        <v>20108</v>
      </c>
      <c r="B82" s="408">
        <f t="shared" si="26"/>
        <v>5</v>
      </c>
      <c r="C82" s="409" t="s">
        <v>105</v>
      </c>
      <c r="D82" s="410">
        <v>1288354.75</v>
      </c>
      <c r="E82" s="410">
        <v>901454.25</v>
      </c>
      <c r="F82" s="410">
        <f>VLOOKUP(A82,[2]Sheet2!$A$1:$B$65536,2,FALSE)</f>
        <v>1785642.62</v>
      </c>
      <c r="G82" s="410">
        <f>VLOOKUP(A82,[2]Sheet1!$A$1:$B$65536,2,FALSE)</f>
        <v>1959117.15</v>
      </c>
      <c r="H82" s="411">
        <f t="shared" ref="H82:H86" si="28">G82/F82</f>
        <v>1.0971496356869</v>
      </c>
      <c r="I82" s="410">
        <f t="shared" si="27"/>
        <v>670762.4</v>
      </c>
      <c r="J82" s="411">
        <f t="shared" ref="J82:J86" si="29">I82/D82</f>
        <v>0.520634863961188</v>
      </c>
    </row>
    <row r="83" s="349" customFormat="1" ht="24" customHeight="1" spans="1:10">
      <c r="A83" s="412">
        <v>2010801</v>
      </c>
      <c r="B83" s="413">
        <f t="shared" si="26"/>
        <v>7</v>
      </c>
      <c r="C83" s="6" t="s">
        <v>58</v>
      </c>
      <c r="D83" s="414">
        <v>1264433.75</v>
      </c>
      <c r="E83" s="414">
        <v>881454.25</v>
      </c>
      <c r="F83" s="414">
        <f>VLOOKUP(A83,[2]Sheet2!$A$1:$B$65536,2,FALSE)</f>
        <v>1695642.62</v>
      </c>
      <c r="G83" s="414">
        <f>VLOOKUP(A83,[2]Sheet1!$A$1:$B$65536,2,FALSE)</f>
        <v>1822513.15</v>
      </c>
      <c r="H83" s="415">
        <f t="shared" si="28"/>
        <v>1.07482150336608</v>
      </c>
      <c r="I83" s="414">
        <f t="shared" si="27"/>
        <v>558079.4</v>
      </c>
      <c r="J83" s="415">
        <f t="shared" si="29"/>
        <v>0.441367054620299</v>
      </c>
    </row>
    <row r="84" s="349" customFormat="1" ht="24" customHeight="1" spans="1:10">
      <c r="A84" s="412">
        <v>2010802</v>
      </c>
      <c r="B84" s="413">
        <f t="shared" si="26"/>
        <v>7</v>
      </c>
      <c r="C84" s="6" t="s">
        <v>59</v>
      </c>
      <c r="D84" s="414"/>
      <c r="E84" s="414"/>
      <c r="F84" s="414"/>
      <c r="G84" s="414"/>
      <c r="H84" s="415"/>
      <c r="I84" s="414"/>
      <c r="J84" s="415"/>
    </row>
    <row r="85" s="349" customFormat="1" ht="24" customHeight="1" spans="1:10">
      <c r="A85" s="412">
        <v>2010803</v>
      </c>
      <c r="B85" s="413">
        <f t="shared" si="26"/>
        <v>7</v>
      </c>
      <c r="C85" s="6" t="s">
        <v>60</v>
      </c>
      <c r="D85" s="414"/>
      <c r="E85" s="414"/>
      <c r="F85" s="414"/>
      <c r="G85" s="414"/>
      <c r="H85" s="415"/>
      <c r="I85" s="414"/>
      <c r="J85" s="415"/>
    </row>
    <row r="86" s="349" customFormat="1" ht="24" customHeight="1" spans="1:10">
      <c r="A86" s="412">
        <v>2010804</v>
      </c>
      <c r="B86" s="413">
        <f t="shared" si="26"/>
        <v>7</v>
      </c>
      <c r="C86" s="6" t="s">
        <v>106</v>
      </c>
      <c r="D86" s="414">
        <v>4340</v>
      </c>
      <c r="E86" s="414"/>
      <c r="F86" s="414">
        <f>VLOOKUP(A86,[2]Sheet2!$A$1:$B$65536,2,FALSE)</f>
        <v>75000</v>
      </c>
      <c r="G86" s="414">
        <f>VLOOKUP(A86,[2]Sheet1!$A$1:$B$65536,2,FALSE)</f>
        <v>125000</v>
      </c>
      <c r="H86" s="415">
        <f t="shared" si="28"/>
        <v>1.66666666666667</v>
      </c>
      <c r="I86" s="414">
        <f>G86-D86</f>
        <v>120660</v>
      </c>
      <c r="J86" s="415">
        <f t="shared" si="29"/>
        <v>27.8018433179723</v>
      </c>
    </row>
    <row r="87" s="349" customFormat="1" ht="24" customHeight="1" spans="1:10">
      <c r="A87" s="412">
        <v>2010805</v>
      </c>
      <c r="B87" s="413">
        <f t="shared" si="26"/>
        <v>7</v>
      </c>
      <c r="C87" s="6" t="s">
        <v>107</v>
      </c>
      <c r="D87" s="414"/>
      <c r="E87" s="414"/>
      <c r="F87" s="414"/>
      <c r="G87" s="414"/>
      <c r="H87" s="415"/>
      <c r="I87" s="414"/>
      <c r="J87" s="415"/>
    </row>
    <row r="88" s="349" customFormat="1" ht="24" customHeight="1" spans="1:10">
      <c r="A88" s="412">
        <v>2010806</v>
      </c>
      <c r="B88" s="413">
        <f t="shared" si="26"/>
        <v>7</v>
      </c>
      <c r="C88" s="6" t="s">
        <v>99</v>
      </c>
      <c r="D88" s="414">
        <v>19581</v>
      </c>
      <c r="E88" s="414"/>
      <c r="F88" s="414">
        <f>VLOOKUP(A88,[2]Sheet2!$A$1:$B$65536,2,FALSE)</f>
        <v>15000</v>
      </c>
      <c r="G88" s="414">
        <f>VLOOKUP(A88,[2]Sheet1!$A$1:$B$65536,2,FALSE)</f>
        <v>11604</v>
      </c>
      <c r="H88" s="415">
        <f>G88/F88</f>
        <v>0.7736</v>
      </c>
      <c r="I88" s="414">
        <f>G88-D88</f>
        <v>-7977</v>
      </c>
      <c r="J88" s="415">
        <f>I88/D88</f>
        <v>-0.407384709667535</v>
      </c>
    </row>
    <row r="89" s="349" customFormat="1" ht="24" customHeight="1" spans="1:10">
      <c r="A89" s="412">
        <v>2010850</v>
      </c>
      <c r="B89" s="413">
        <f t="shared" si="26"/>
        <v>7</v>
      </c>
      <c r="C89" s="6" t="s">
        <v>67</v>
      </c>
      <c r="D89" s="414"/>
      <c r="E89" s="414"/>
      <c r="F89" s="414"/>
      <c r="G89" s="414"/>
      <c r="H89" s="415"/>
      <c r="I89" s="414"/>
      <c r="J89" s="415"/>
    </row>
    <row r="90" s="349" customFormat="1" ht="24" customHeight="1" spans="1:10">
      <c r="A90" s="412">
        <v>2010899</v>
      </c>
      <c r="B90" s="413">
        <f t="shared" si="26"/>
        <v>7</v>
      </c>
      <c r="C90" s="6" t="s">
        <v>108</v>
      </c>
      <c r="D90" s="414"/>
      <c r="E90" s="414">
        <v>20000</v>
      </c>
      <c r="F90" s="414"/>
      <c r="G90" s="414"/>
      <c r="H90" s="415"/>
      <c r="I90" s="414"/>
      <c r="J90" s="415"/>
    </row>
    <row r="91" s="349" customFormat="1" ht="24" customHeight="1" spans="1:10">
      <c r="A91" s="407">
        <v>20109</v>
      </c>
      <c r="B91" s="408">
        <f t="shared" si="26"/>
        <v>5</v>
      </c>
      <c r="C91" s="409" t="s">
        <v>109</v>
      </c>
      <c r="D91" s="410"/>
      <c r="E91" s="410"/>
      <c r="F91" s="410"/>
      <c r="G91" s="410"/>
      <c r="H91" s="411"/>
      <c r="I91" s="410"/>
      <c r="J91" s="411"/>
    </row>
    <row r="92" s="349" customFormat="1" ht="24" customHeight="1" spans="1:10">
      <c r="A92" s="412">
        <v>2010901</v>
      </c>
      <c r="B92" s="413">
        <f t="shared" si="26"/>
        <v>7</v>
      </c>
      <c r="C92" s="6" t="s">
        <v>58</v>
      </c>
      <c r="D92" s="414"/>
      <c r="E92" s="414"/>
      <c r="F92" s="414"/>
      <c r="G92" s="414"/>
      <c r="H92" s="415"/>
      <c r="I92" s="414"/>
      <c r="J92" s="415"/>
    </row>
    <row r="93" s="349" customFormat="1" ht="24" customHeight="1" spans="1:10">
      <c r="A93" s="412">
        <v>2010902</v>
      </c>
      <c r="B93" s="413">
        <f t="shared" si="26"/>
        <v>7</v>
      </c>
      <c r="C93" s="6" t="s">
        <v>59</v>
      </c>
      <c r="D93" s="414"/>
      <c r="E93" s="414"/>
      <c r="F93" s="414"/>
      <c r="G93" s="414"/>
      <c r="H93" s="415"/>
      <c r="I93" s="414"/>
      <c r="J93" s="415"/>
    </row>
    <row r="94" s="349" customFormat="1" ht="24" customHeight="1" spans="1:10">
      <c r="A94" s="412">
        <v>2010903</v>
      </c>
      <c r="B94" s="413">
        <f t="shared" si="26"/>
        <v>7</v>
      </c>
      <c r="C94" s="6" t="s">
        <v>60</v>
      </c>
      <c r="D94" s="414"/>
      <c r="E94" s="414"/>
      <c r="F94" s="414"/>
      <c r="G94" s="414"/>
      <c r="H94" s="415"/>
      <c r="I94" s="414"/>
      <c r="J94" s="415"/>
    </row>
    <row r="95" s="349" customFormat="1" ht="24" customHeight="1" spans="1:10">
      <c r="A95" s="412">
        <v>2010905</v>
      </c>
      <c r="B95" s="413">
        <f t="shared" si="26"/>
        <v>7</v>
      </c>
      <c r="C95" s="6" t="s">
        <v>110</v>
      </c>
      <c r="D95" s="414"/>
      <c r="E95" s="414"/>
      <c r="F95" s="414"/>
      <c r="G95" s="414"/>
      <c r="H95" s="415"/>
      <c r="I95" s="414"/>
      <c r="J95" s="415"/>
    </row>
    <row r="96" s="349" customFormat="1" ht="24" customHeight="1" spans="1:10">
      <c r="A96" s="412">
        <v>2010907</v>
      </c>
      <c r="B96" s="413">
        <f t="shared" si="26"/>
        <v>7</v>
      </c>
      <c r="C96" s="6" t="s">
        <v>111</v>
      </c>
      <c r="D96" s="414"/>
      <c r="E96" s="414"/>
      <c r="F96" s="414"/>
      <c r="G96" s="414"/>
      <c r="H96" s="415"/>
      <c r="I96" s="414"/>
      <c r="J96" s="415"/>
    </row>
    <row r="97" s="349" customFormat="1" ht="24" customHeight="1" spans="1:10">
      <c r="A97" s="412">
        <v>2010908</v>
      </c>
      <c r="B97" s="413">
        <f t="shared" si="26"/>
        <v>7</v>
      </c>
      <c r="C97" s="6" t="s">
        <v>99</v>
      </c>
      <c r="D97" s="414"/>
      <c r="E97" s="414"/>
      <c r="F97" s="414"/>
      <c r="G97" s="414"/>
      <c r="H97" s="415"/>
      <c r="I97" s="414"/>
      <c r="J97" s="415"/>
    </row>
    <row r="98" s="349" customFormat="1" ht="24" customHeight="1" spans="1:10">
      <c r="A98" s="412">
        <v>2010909</v>
      </c>
      <c r="B98" s="413">
        <f t="shared" si="26"/>
        <v>7</v>
      </c>
      <c r="C98" s="6" t="s">
        <v>112</v>
      </c>
      <c r="D98" s="414"/>
      <c r="E98" s="414"/>
      <c r="F98" s="414"/>
      <c r="G98" s="414"/>
      <c r="H98" s="415"/>
      <c r="I98" s="414"/>
      <c r="J98" s="415"/>
    </row>
    <row r="99" s="349" customFormat="1" ht="24" customHeight="1" spans="1:10">
      <c r="A99" s="412">
        <v>2010910</v>
      </c>
      <c r="B99" s="413">
        <f t="shared" si="26"/>
        <v>7</v>
      </c>
      <c r="C99" s="6" t="s">
        <v>113</v>
      </c>
      <c r="D99" s="414"/>
      <c r="E99" s="414"/>
      <c r="F99" s="414"/>
      <c r="G99" s="414"/>
      <c r="H99" s="415"/>
      <c r="I99" s="414"/>
      <c r="J99" s="415"/>
    </row>
    <row r="100" s="349" customFormat="1" ht="24" customHeight="1" spans="1:10">
      <c r="A100" s="412">
        <v>2010911</v>
      </c>
      <c r="B100" s="413">
        <f t="shared" si="26"/>
        <v>7</v>
      </c>
      <c r="C100" s="6" t="s">
        <v>114</v>
      </c>
      <c r="D100" s="414"/>
      <c r="E100" s="414"/>
      <c r="F100" s="414"/>
      <c r="G100" s="414"/>
      <c r="H100" s="415"/>
      <c r="I100" s="414"/>
      <c r="J100" s="415"/>
    </row>
    <row r="101" s="349" customFormat="1" ht="24" customHeight="1" spans="1:10">
      <c r="A101" s="412">
        <v>2010912</v>
      </c>
      <c r="B101" s="413">
        <f t="shared" si="26"/>
        <v>7</v>
      </c>
      <c r="C101" s="6" t="s">
        <v>115</v>
      </c>
      <c r="D101" s="414"/>
      <c r="E101" s="414"/>
      <c r="F101" s="414"/>
      <c r="G101" s="414"/>
      <c r="H101" s="415"/>
      <c r="I101" s="414"/>
      <c r="J101" s="415"/>
    </row>
    <row r="102" s="349" customFormat="1" ht="24" customHeight="1" spans="1:10">
      <c r="A102" s="412">
        <v>2010950</v>
      </c>
      <c r="B102" s="413">
        <f t="shared" si="26"/>
        <v>7</v>
      </c>
      <c r="C102" s="6" t="s">
        <v>67</v>
      </c>
      <c r="D102" s="414"/>
      <c r="E102" s="414"/>
      <c r="F102" s="414"/>
      <c r="G102" s="414"/>
      <c r="H102" s="415"/>
      <c r="I102" s="414"/>
      <c r="J102" s="415"/>
    </row>
    <row r="103" s="349" customFormat="1" ht="24" customHeight="1" spans="1:10">
      <c r="A103" s="412">
        <v>2010999</v>
      </c>
      <c r="B103" s="413">
        <f t="shared" si="26"/>
        <v>7</v>
      </c>
      <c r="C103" s="6" t="s">
        <v>116</v>
      </c>
      <c r="D103" s="414"/>
      <c r="E103" s="414"/>
      <c r="F103" s="414"/>
      <c r="G103" s="414"/>
      <c r="H103" s="415"/>
      <c r="I103" s="414"/>
      <c r="J103" s="415"/>
    </row>
    <row r="104" s="349" customFormat="1" ht="24" customHeight="1" spans="1:10">
      <c r="A104" s="407">
        <v>20111</v>
      </c>
      <c r="B104" s="408">
        <f t="shared" si="26"/>
        <v>5</v>
      </c>
      <c r="C104" s="409" t="s">
        <v>117</v>
      </c>
      <c r="D104" s="410">
        <v>6559328.7</v>
      </c>
      <c r="E104" s="410">
        <v>5246077.39</v>
      </c>
      <c r="F104" s="410">
        <f>VLOOKUP(A104,[2]Sheet2!$A$1:$B$65536,2,FALSE)</f>
        <v>9053360.83</v>
      </c>
      <c r="G104" s="410">
        <f>VLOOKUP(A104,[2]Sheet1!$A$1:$B$65536,2,FALSE)</f>
        <v>9526960.33</v>
      </c>
      <c r="H104" s="411">
        <f t="shared" ref="H104:H106" si="30">G104/F104</f>
        <v>1.05231200974898</v>
      </c>
      <c r="I104" s="410">
        <f t="shared" ref="I104:I106" si="31">G104-D104</f>
        <v>2967631.63</v>
      </c>
      <c r="J104" s="411">
        <f t="shared" ref="J104:J106" si="32">I104/D104</f>
        <v>0.452429168551959</v>
      </c>
    </row>
    <row r="105" s="349" customFormat="1" ht="24" customHeight="1" spans="1:10">
      <c r="A105" s="412">
        <v>2011101</v>
      </c>
      <c r="B105" s="413">
        <f t="shared" si="26"/>
        <v>7</v>
      </c>
      <c r="C105" s="6" t="s">
        <v>58</v>
      </c>
      <c r="D105" s="414">
        <v>5739082.54</v>
      </c>
      <c r="E105" s="414">
        <v>4749360.91</v>
      </c>
      <c r="F105" s="414">
        <f>VLOOKUP(A105,[2]Sheet2!$A$1:$B$65536,2,FALSE)</f>
        <v>7924408.69</v>
      </c>
      <c r="G105" s="414">
        <f>VLOOKUP(A105,[2]Sheet1!$A$1:$B$65536,2,FALSE)</f>
        <v>8185454.41</v>
      </c>
      <c r="H105" s="415">
        <f t="shared" si="30"/>
        <v>1.03294198093662</v>
      </c>
      <c r="I105" s="414">
        <f t="shared" si="31"/>
        <v>2446371.87</v>
      </c>
      <c r="J105" s="415">
        <f t="shared" si="32"/>
        <v>0.426265322540561</v>
      </c>
    </row>
    <row r="106" s="349" customFormat="1" ht="24" customHeight="1" spans="1:10">
      <c r="A106" s="412">
        <v>2011102</v>
      </c>
      <c r="B106" s="413">
        <f t="shared" si="26"/>
        <v>7</v>
      </c>
      <c r="C106" s="6" t="s">
        <v>59</v>
      </c>
      <c r="D106" s="414">
        <v>81487</v>
      </c>
      <c r="E106" s="414"/>
      <c r="F106" s="414">
        <f>VLOOKUP(A106,[2]Sheet2!$A$1:$B$65536,2,FALSE)</f>
        <v>48902</v>
      </c>
      <c r="G106" s="414">
        <f>VLOOKUP(A106,[2]Sheet1!$A$1:$B$65536,2,FALSE)</f>
        <v>48902</v>
      </c>
      <c r="H106" s="415">
        <f t="shared" si="30"/>
        <v>1</v>
      </c>
      <c r="I106" s="414">
        <f t="shared" si="31"/>
        <v>-32585</v>
      </c>
      <c r="J106" s="415">
        <f t="shared" si="32"/>
        <v>-0.399879735417919</v>
      </c>
    </row>
    <row r="107" s="349" customFormat="1" ht="24" customHeight="1" spans="1:10">
      <c r="A107" s="412">
        <v>2011103</v>
      </c>
      <c r="B107" s="413">
        <f t="shared" si="26"/>
        <v>7</v>
      </c>
      <c r="C107" s="6" t="s">
        <v>60</v>
      </c>
      <c r="D107" s="414"/>
      <c r="E107" s="414"/>
      <c r="F107" s="414"/>
      <c r="G107" s="414"/>
      <c r="H107" s="415"/>
      <c r="I107" s="414"/>
      <c r="J107" s="415"/>
    </row>
    <row r="108" s="349" customFormat="1" ht="24" customHeight="1" spans="1:10">
      <c r="A108" s="412">
        <v>2011104</v>
      </c>
      <c r="B108" s="413">
        <f t="shared" si="26"/>
        <v>7</v>
      </c>
      <c r="C108" s="6" t="s">
        <v>118</v>
      </c>
      <c r="D108" s="414"/>
      <c r="E108" s="414"/>
      <c r="F108" s="414"/>
      <c r="G108" s="414"/>
      <c r="H108" s="415"/>
      <c r="I108" s="414"/>
      <c r="J108" s="415"/>
    </row>
    <row r="109" s="349" customFormat="1" ht="24" customHeight="1" spans="1:10">
      <c r="A109" s="412">
        <v>2011105</v>
      </c>
      <c r="B109" s="413">
        <f t="shared" si="26"/>
        <v>7</v>
      </c>
      <c r="C109" s="6" t="s">
        <v>119</v>
      </c>
      <c r="D109" s="414"/>
      <c r="E109" s="414"/>
      <c r="F109" s="414"/>
      <c r="G109" s="414"/>
      <c r="H109" s="415"/>
      <c r="I109" s="414"/>
      <c r="J109" s="415"/>
    </row>
    <row r="110" s="349" customFormat="1" ht="24" customHeight="1" spans="1:10">
      <c r="A110" s="412">
        <v>2011106</v>
      </c>
      <c r="B110" s="413">
        <f t="shared" si="26"/>
        <v>7</v>
      </c>
      <c r="C110" s="6" t="s">
        <v>120</v>
      </c>
      <c r="D110" s="414"/>
      <c r="E110" s="414"/>
      <c r="F110" s="414"/>
      <c r="G110" s="414"/>
      <c r="H110" s="415"/>
      <c r="I110" s="414"/>
      <c r="J110" s="415"/>
    </row>
    <row r="111" s="349" customFormat="1" ht="24" customHeight="1" spans="1:10">
      <c r="A111" s="412">
        <v>2011150</v>
      </c>
      <c r="B111" s="413">
        <f t="shared" si="26"/>
        <v>7</v>
      </c>
      <c r="C111" s="6" t="s">
        <v>67</v>
      </c>
      <c r="D111" s="414">
        <v>486123.16</v>
      </c>
      <c r="E111" s="414">
        <v>396716.48</v>
      </c>
      <c r="F111" s="414">
        <f>VLOOKUP(A111,[2]Sheet2!$A$1:$B$65536,2,FALSE)</f>
        <v>520050.14</v>
      </c>
      <c r="G111" s="414">
        <f>VLOOKUP(A111,[2]Sheet1!$A$1:$B$65536,2,FALSE)</f>
        <v>873973.92</v>
      </c>
      <c r="H111" s="415">
        <f t="shared" ref="H111:H114" si="33">G111/F111</f>
        <v>1.68055703244306</v>
      </c>
      <c r="I111" s="414">
        <f t="shared" ref="I111:I114" si="34">G111-D111</f>
        <v>387850.76</v>
      </c>
      <c r="J111" s="415">
        <f t="shared" ref="J111:J114" si="35">I111/D111</f>
        <v>0.797844644966103</v>
      </c>
    </row>
    <row r="112" s="349" customFormat="1" ht="24" customHeight="1" spans="1:10">
      <c r="A112" s="412">
        <v>2011199</v>
      </c>
      <c r="B112" s="413">
        <f t="shared" si="26"/>
        <v>7</v>
      </c>
      <c r="C112" s="6" t="s">
        <v>121</v>
      </c>
      <c r="D112" s="414">
        <v>252636</v>
      </c>
      <c r="E112" s="414">
        <v>100000</v>
      </c>
      <c r="F112" s="414">
        <f>VLOOKUP(A112,[2]Sheet2!$A$1:$B$65536,2,FALSE)</f>
        <v>560000</v>
      </c>
      <c r="G112" s="414">
        <f>VLOOKUP(A112,[2]Sheet1!$A$1:$B$65536,2,FALSE)</f>
        <v>418630</v>
      </c>
      <c r="H112" s="415">
        <f t="shared" si="33"/>
        <v>0.747553571428571</v>
      </c>
      <c r="I112" s="414">
        <f t="shared" si="34"/>
        <v>165994</v>
      </c>
      <c r="J112" s="415">
        <f t="shared" si="35"/>
        <v>0.657048084991846</v>
      </c>
    </row>
    <row r="113" s="349" customFormat="1" ht="24" customHeight="1" spans="1:10">
      <c r="A113" s="407">
        <v>20113</v>
      </c>
      <c r="B113" s="408">
        <f t="shared" si="26"/>
        <v>5</v>
      </c>
      <c r="C113" s="409" t="s">
        <v>122</v>
      </c>
      <c r="D113" s="410">
        <v>2493794.43</v>
      </c>
      <c r="E113" s="410">
        <v>670571.23</v>
      </c>
      <c r="F113" s="410">
        <f>VLOOKUP(A113,[2]Sheet2!$A$1:$B$65536,2,FALSE)</f>
        <v>3565273.64</v>
      </c>
      <c r="G113" s="410">
        <f>VLOOKUP(A113,[2]Sheet1!$A$1:$B$65536,2,FALSE)</f>
        <v>3473248.87</v>
      </c>
      <c r="H113" s="411">
        <f t="shared" si="33"/>
        <v>0.974188581496931</v>
      </c>
      <c r="I113" s="410">
        <f t="shared" si="34"/>
        <v>979454.44</v>
      </c>
      <c r="J113" s="411">
        <f t="shared" si="35"/>
        <v>0.392756687647265</v>
      </c>
    </row>
    <row r="114" s="349" customFormat="1" ht="24" customHeight="1" spans="1:10">
      <c r="A114" s="412">
        <v>2011301</v>
      </c>
      <c r="B114" s="413">
        <f t="shared" si="26"/>
        <v>7</v>
      </c>
      <c r="C114" s="6" t="s">
        <v>58</v>
      </c>
      <c r="D114" s="414">
        <v>1979885.67</v>
      </c>
      <c r="E114" s="414">
        <v>670571.23</v>
      </c>
      <c r="F114" s="414">
        <f>VLOOKUP(A114,[2]Sheet2!$A$1:$B$65536,2,FALSE)</f>
        <v>2930582.64</v>
      </c>
      <c r="G114" s="414">
        <f>VLOOKUP(A114,[2]Sheet1!$A$1:$B$65536,2,FALSE)</f>
        <v>2928512.16</v>
      </c>
      <c r="H114" s="415">
        <f t="shared" si="33"/>
        <v>0.999293492027237</v>
      </c>
      <c r="I114" s="414">
        <f t="shared" si="34"/>
        <v>948626.49</v>
      </c>
      <c r="J114" s="415">
        <f t="shared" si="35"/>
        <v>0.479131954119351</v>
      </c>
    </row>
    <row r="115" s="349" customFormat="1" ht="24" customHeight="1" spans="1:10">
      <c r="A115" s="412">
        <v>2011302</v>
      </c>
      <c r="B115" s="413">
        <f t="shared" si="26"/>
        <v>7</v>
      </c>
      <c r="C115" s="6" t="s">
        <v>59</v>
      </c>
      <c r="D115" s="414"/>
      <c r="E115" s="414"/>
      <c r="F115" s="414"/>
      <c r="G115" s="414"/>
      <c r="H115" s="415"/>
      <c r="I115" s="414"/>
      <c r="J115" s="415"/>
    </row>
    <row r="116" s="349" customFormat="1" ht="24" customHeight="1" spans="1:10">
      <c r="A116" s="412">
        <v>2011303</v>
      </c>
      <c r="B116" s="413">
        <f t="shared" si="26"/>
        <v>7</v>
      </c>
      <c r="C116" s="6" t="s">
        <v>60</v>
      </c>
      <c r="D116" s="414"/>
      <c r="E116" s="414"/>
      <c r="F116" s="414"/>
      <c r="G116" s="414"/>
      <c r="H116" s="415"/>
      <c r="I116" s="414"/>
      <c r="J116" s="415"/>
    </row>
    <row r="117" s="349" customFormat="1" ht="24" customHeight="1" spans="1:10">
      <c r="A117" s="412">
        <v>2011304</v>
      </c>
      <c r="B117" s="413">
        <f t="shared" si="26"/>
        <v>7</v>
      </c>
      <c r="C117" s="6" t="s">
        <v>123</v>
      </c>
      <c r="D117" s="414"/>
      <c r="E117" s="414"/>
      <c r="F117" s="414"/>
      <c r="G117" s="414"/>
      <c r="H117" s="415"/>
      <c r="I117" s="414"/>
      <c r="J117" s="415"/>
    </row>
    <row r="118" s="349" customFormat="1" ht="24" customHeight="1" spans="1:10">
      <c r="A118" s="412">
        <v>2011305</v>
      </c>
      <c r="B118" s="413">
        <f t="shared" si="26"/>
        <v>7</v>
      </c>
      <c r="C118" s="6" t="s">
        <v>124</v>
      </c>
      <c r="D118" s="414"/>
      <c r="E118" s="414"/>
      <c r="F118" s="414"/>
      <c r="G118" s="414"/>
      <c r="H118" s="415"/>
      <c r="I118" s="414"/>
      <c r="J118" s="415"/>
    </row>
    <row r="119" s="349" customFormat="1" ht="24" customHeight="1" spans="1:10">
      <c r="A119" s="412">
        <v>2011306</v>
      </c>
      <c r="B119" s="413">
        <f t="shared" si="26"/>
        <v>7</v>
      </c>
      <c r="C119" s="6" t="s">
        <v>125</v>
      </c>
      <c r="D119" s="414"/>
      <c r="E119" s="414"/>
      <c r="F119" s="414"/>
      <c r="G119" s="414"/>
      <c r="H119" s="415"/>
      <c r="I119" s="414"/>
      <c r="J119" s="415"/>
    </row>
    <row r="120" s="349" customFormat="1" ht="24" customHeight="1" spans="1:10">
      <c r="A120" s="412">
        <v>2011307</v>
      </c>
      <c r="B120" s="413">
        <f t="shared" si="26"/>
        <v>7</v>
      </c>
      <c r="C120" s="6" t="s">
        <v>126</v>
      </c>
      <c r="D120" s="414"/>
      <c r="E120" s="414"/>
      <c r="F120" s="414"/>
      <c r="G120" s="414"/>
      <c r="H120" s="415"/>
      <c r="I120" s="414"/>
      <c r="J120" s="415"/>
    </row>
    <row r="121" s="349" customFormat="1" ht="24" customHeight="1" spans="1:10">
      <c r="A121" s="412">
        <v>2011308</v>
      </c>
      <c r="B121" s="413">
        <f t="shared" si="26"/>
        <v>7</v>
      </c>
      <c r="C121" s="6" t="s">
        <v>127</v>
      </c>
      <c r="D121" s="414">
        <v>185528.76</v>
      </c>
      <c r="E121" s="414"/>
      <c r="F121" s="414">
        <f>VLOOKUP(A121,[2]Sheet2!$A$1:$B$65536,2,FALSE)</f>
        <v>397871</v>
      </c>
      <c r="G121" s="414">
        <f>VLOOKUP(A121,[2]Sheet1!$A$1:$B$65536,2,FALSE)</f>
        <v>377466.71</v>
      </c>
      <c r="H121" s="415">
        <f>G121/F121</f>
        <v>0.948716317600428</v>
      </c>
      <c r="I121" s="414">
        <f>G121-D121</f>
        <v>191937.95</v>
      </c>
      <c r="J121" s="415">
        <f>I121/D121</f>
        <v>1.03454553353345</v>
      </c>
    </row>
    <row r="122" s="349" customFormat="1" ht="24" customHeight="1" spans="1:10">
      <c r="A122" s="412">
        <v>2011350</v>
      </c>
      <c r="B122" s="413">
        <f t="shared" si="26"/>
        <v>7</v>
      </c>
      <c r="C122" s="6" t="s">
        <v>67</v>
      </c>
      <c r="D122" s="414"/>
      <c r="E122" s="414"/>
      <c r="F122" s="414"/>
      <c r="G122" s="414"/>
      <c r="H122" s="415"/>
      <c r="I122" s="414"/>
      <c r="J122" s="415"/>
    </row>
    <row r="123" s="349" customFormat="1" ht="24" customHeight="1" spans="1:10">
      <c r="A123" s="412">
        <v>2011399</v>
      </c>
      <c r="B123" s="413">
        <f t="shared" si="26"/>
        <v>7</v>
      </c>
      <c r="C123" s="6" t="s">
        <v>128</v>
      </c>
      <c r="D123" s="414">
        <v>328380</v>
      </c>
      <c r="E123" s="414"/>
      <c r="F123" s="414">
        <f>VLOOKUP(A123,[2]Sheet2!$A$1:$B$65536,2,FALSE)</f>
        <v>236820</v>
      </c>
      <c r="G123" s="414">
        <f>VLOOKUP(A123,[2]Sheet1!$A$1:$B$65536,2,FALSE)</f>
        <v>167270</v>
      </c>
      <c r="H123" s="415">
        <f>G123/F123</f>
        <v>0.706317034034288</v>
      </c>
      <c r="I123" s="414">
        <f>G123-D123</f>
        <v>-161110</v>
      </c>
      <c r="J123" s="415">
        <f>I123/D123</f>
        <v>-0.490620622449601</v>
      </c>
    </row>
    <row r="124" s="349" customFormat="1" ht="24" customHeight="1" spans="1:10">
      <c r="A124" s="407">
        <v>20114</v>
      </c>
      <c r="B124" s="408">
        <f t="shared" si="26"/>
        <v>5</v>
      </c>
      <c r="C124" s="409" t="s">
        <v>129</v>
      </c>
      <c r="D124" s="410"/>
      <c r="E124" s="410"/>
      <c r="F124" s="410"/>
      <c r="G124" s="410"/>
      <c r="H124" s="411"/>
      <c r="I124" s="410"/>
      <c r="J124" s="411"/>
    </row>
    <row r="125" s="349" customFormat="1" ht="24" customHeight="1" spans="1:10">
      <c r="A125" s="412">
        <v>2011401</v>
      </c>
      <c r="B125" s="413">
        <f t="shared" si="26"/>
        <v>7</v>
      </c>
      <c r="C125" s="6" t="s">
        <v>58</v>
      </c>
      <c r="D125" s="414"/>
      <c r="E125" s="414"/>
      <c r="F125" s="414"/>
      <c r="G125" s="414"/>
      <c r="H125" s="415"/>
      <c r="I125" s="414"/>
      <c r="J125" s="415"/>
    </row>
    <row r="126" s="349" customFormat="1" ht="24" customHeight="1" spans="1:10">
      <c r="A126" s="412">
        <v>2011402</v>
      </c>
      <c r="B126" s="413">
        <f t="shared" si="26"/>
        <v>7</v>
      </c>
      <c r="C126" s="6" t="s">
        <v>59</v>
      </c>
      <c r="D126" s="414"/>
      <c r="E126" s="414"/>
      <c r="F126" s="414"/>
      <c r="G126" s="414"/>
      <c r="H126" s="415"/>
      <c r="I126" s="414"/>
      <c r="J126" s="415"/>
    </row>
    <row r="127" s="349" customFormat="1" ht="24" customHeight="1" spans="1:10">
      <c r="A127" s="412">
        <v>2011403</v>
      </c>
      <c r="B127" s="413">
        <f t="shared" si="26"/>
        <v>7</v>
      </c>
      <c r="C127" s="6" t="s">
        <v>60</v>
      </c>
      <c r="D127" s="414"/>
      <c r="E127" s="414"/>
      <c r="F127" s="414"/>
      <c r="G127" s="414"/>
      <c r="H127" s="415"/>
      <c r="I127" s="414"/>
      <c r="J127" s="415"/>
    </row>
    <row r="128" s="349" customFormat="1" ht="24" customHeight="1" spans="1:10">
      <c r="A128" s="412">
        <v>2011404</v>
      </c>
      <c r="B128" s="413">
        <f t="shared" si="26"/>
        <v>7</v>
      </c>
      <c r="C128" s="6" t="s">
        <v>130</v>
      </c>
      <c r="D128" s="414"/>
      <c r="E128" s="414"/>
      <c r="F128" s="414"/>
      <c r="G128" s="414"/>
      <c r="H128" s="415"/>
      <c r="I128" s="414"/>
      <c r="J128" s="415"/>
    </row>
    <row r="129" s="349" customFormat="1" ht="24" customHeight="1" spans="1:10">
      <c r="A129" s="412">
        <v>2011405</v>
      </c>
      <c r="B129" s="413">
        <f t="shared" si="26"/>
        <v>7</v>
      </c>
      <c r="C129" s="6" t="s">
        <v>131</v>
      </c>
      <c r="D129" s="414"/>
      <c r="E129" s="414"/>
      <c r="F129" s="414"/>
      <c r="G129" s="414"/>
      <c r="H129" s="415"/>
      <c r="I129" s="414"/>
      <c r="J129" s="415"/>
    </row>
    <row r="130" s="349" customFormat="1" ht="24" customHeight="1" spans="1:10">
      <c r="A130" s="412">
        <v>2011408</v>
      </c>
      <c r="B130" s="413">
        <f t="shared" si="26"/>
        <v>7</v>
      </c>
      <c r="C130" s="6" t="s">
        <v>132</v>
      </c>
      <c r="D130" s="414"/>
      <c r="E130" s="414"/>
      <c r="F130" s="414"/>
      <c r="G130" s="414"/>
      <c r="H130" s="415"/>
      <c r="I130" s="414"/>
      <c r="J130" s="415"/>
    </row>
    <row r="131" s="349" customFormat="1" ht="24" customHeight="1" spans="1:10">
      <c r="A131" s="412">
        <v>2011409</v>
      </c>
      <c r="B131" s="413">
        <f t="shared" si="26"/>
        <v>7</v>
      </c>
      <c r="C131" s="6" t="s">
        <v>133</v>
      </c>
      <c r="D131" s="414"/>
      <c r="E131" s="414"/>
      <c r="F131" s="414"/>
      <c r="G131" s="414"/>
      <c r="H131" s="415"/>
      <c r="I131" s="414"/>
      <c r="J131" s="415"/>
    </row>
    <row r="132" s="349" customFormat="1" ht="24" customHeight="1" spans="1:10">
      <c r="A132" s="412">
        <v>2011410</v>
      </c>
      <c r="B132" s="413">
        <f t="shared" si="26"/>
        <v>7</v>
      </c>
      <c r="C132" s="6" t="s">
        <v>134</v>
      </c>
      <c r="D132" s="414"/>
      <c r="E132" s="414"/>
      <c r="F132" s="414"/>
      <c r="G132" s="414"/>
      <c r="H132" s="415"/>
      <c r="I132" s="414"/>
      <c r="J132" s="415"/>
    </row>
    <row r="133" s="349" customFormat="1" ht="24" customHeight="1" spans="1:10">
      <c r="A133" s="412">
        <v>2011411</v>
      </c>
      <c r="B133" s="413">
        <f t="shared" si="26"/>
        <v>7</v>
      </c>
      <c r="C133" s="6" t="s">
        <v>135</v>
      </c>
      <c r="D133" s="414"/>
      <c r="E133" s="414"/>
      <c r="F133" s="414"/>
      <c r="G133" s="414"/>
      <c r="H133" s="415"/>
      <c r="I133" s="414"/>
      <c r="J133" s="415"/>
    </row>
    <row r="134" s="349" customFormat="1" ht="24" customHeight="1" spans="1:10">
      <c r="A134" s="412">
        <v>2011450</v>
      </c>
      <c r="B134" s="413">
        <f t="shared" si="26"/>
        <v>7</v>
      </c>
      <c r="C134" s="6" t="s">
        <v>67</v>
      </c>
      <c r="D134" s="414"/>
      <c r="E134" s="414"/>
      <c r="F134" s="414"/>
      <c r="G134" s="414"/>
      <c r="H134" s="415"/>
      <c r="I134" s="414"/>
      <c r="J134" s="415"/>
    </row>
    <row r="135" s="349" customFormat="1" ht="24" customHeight="1" spans="1:10">
      <c r="A135" s="412">
        <v>2011499</v>
      </c>
      <c r="B135" s="413">
        <f t="shared" si="26"/>
        <v>7</v>
      </c>
      <c r="C135" s="6" t="s">
        <v>136</v>
      </c>
      <c r="D135" s="414"/>
      <c r="E135" s="414"/>
      <c r="F135" s="414"/>
      <c r="G135" s="414"/>
      <c r="H135" s="415"/>
      <c r="I135" s="414"/>
      <c r="J135" s="415"/>
    </row>
    <row r="136" s="349" customFormat="1" ht="24" customHeight="1" spans="1:10">
      <c r="A136" s="407">
        <v>20123</v>
      </c>
      <c r="B136" s="408">
        <f t="shared" ref="B136:B199" si="36">LEN(A136)</f>
        <v>5</v>
      </c>
      <c r="C136" s="409" t="s">
        <v>137</v>
      </c>
      <c r="D136" s="410">
        <v>101089.5</v>
      </c>
      <c r="E136" s="410">
        <v>898910.5</v>
      </c>
      <c r="F136" s="410">
        <f>VLOOKUP(A136,[2]Sheet2!$A$1:$B$65536,2,FALSE)</f>
        <v>198130</v>
      </c>
      <c r="G136" s="410">
        <f>VLOOKUP(A136,[2]Sheet1!$A$1:$B$65536,2,FALSE)</f>
        <v>110637.66</v>
      </c>
      <c r="H136" s="411">
        <f>G136/F136</f>
        <v>0.558409428153233</v>
      </c>
      <c r="I136" s="410">
        <f t="shared" ref="I136:I140" si="37">G136-D136</f>
        <v>9548.16</v>
      </c>
      <c r="J136" s="411">
        <f>I136/D136</f>
        <v>0.0944525395812622</v>
      </c>
    </row>
    <row r="137" s="349" customFormat="1" ht="24" customHeight="1" spans="1:10">
      <c r="A137" s="412">
        <v>2012301</v>
      </c>
      <c r="B137" s="413">
        <f t="shared" si="36"/>
        <v>7</v>
      </c>
      <c r="C137" s="6" t="s">
        <v>58</v>
      </c>
      <c r="D137" s="414"/>
      <c r="E137" s="414"/>
      <c r="F137" s="414"/>
      <c r="G137" s="414"/>
      <c r="H137" s="415"/>
      <c r="I137" s="414"/>
      <c r="J137" s="415"/>
    </row>
    <row r="138" s="349" customFormat="1" ht="24" customHeight="1" spans="1:10">
      <c r="A138" s="412">
        <v>2012302</v>
      </c>
      <c r="B138" s="413">
        <f t="shared" si="36"/>
        <v>7</v>
      </c>
      <c r="C138" s="6" t="s">
        <v>59</v>
      </c>
      <c r="D138" s="414"/>
      <c r="E138" s="414"/>
      <c r="F138" s="414">
        <f>VLOOKUP(A138,[2]Sheet2!$A$1:$B$65536,2,FALSE)</f>
        <v>20000</v>
      </c>
      <c r="G138" s="414">
        <f>VLOOKUP(A138,[2]Sheet1!$A$1:$B$65536,2,FALSE)</f>
        <v>20000</v>
      </c>
      <c r="H138" s="415"/>
      <c r="I138" s="414">
        <f t="shared" si="37"/>
        <v>20000</v>
      </c>
      <c r="J138" s="415"/>
    </row>
    <row r="139" s="349" customFormat="1" ht="24" customHeight="1" spans="1:10">
      <c r="A139" s="412">
        <v>2012303</v>
      </c>
      <c r="B139" s="413">
        <f t="shared" si="36"/>
        <v>7</v>
      </c>
      <c r="C139" s="6" t="s">
        <v>60</v>
      </c>
      <c r="D139" s="414"/>
      <c r="E139" s="414"/>
      <c r="F139" s="414"/>
      <c r="G139" s="414"/>
      <c r="H139" s="415"/>
      <c r="I139" s="414"/>
      <c r="J139" s="415"/>
    </row>
    <row r="140" s="349" customFormat="1" ht="24" customHeight="1" spans="1:10">
      <c r="A140" s="412">
        <v>2012304</v>
      </c>
      <c r="B140" s="413">
        <f t="shared" si="36"/>
        <v>7</v>
      </c>
      <c r="C140" s="6" t="s">
        <v>138</v>
      </c>
      <c r="D140" s="414">
        <v>101089.5</v>
      </c>
      <c r="E140" s="414">
        <v>898910.5</v>
      </c>
      <c r="F140" s="414">
        <f>VLOOKUP(A140,[2]Sheet2!$A$1:$B$65536,2,FALSE)</f>
        <v>178130</v>
      </c>
      <c r="G140" s="414">
        <f>VLOOKUP(A140,[2]Sheet1!$A$1:$B$65536,2,FALSE)</f>
        <v>90637.66</v>
      </c>
      <c r="H140" s="415">
        <f>G140/F140</f>
        <v>0.508828720597317</v>
      </c>
      <c r="I140" s="414">
        <f t="shared" si="37"/>
        <v>-10451.84</v>
      </c>
      <c r="J140" s="415"/>
    </row>
    <row r="141" s="349" customFormat="1" ht="24" customHeight="1" spans="1:10">
      <c r="A141" s="412">
        <v>2012350</v>
      </c>
      <c r="B141" s="413">
        <f t="shared" si="36"/>
        <v>7</v>
      </c>
      <c r="C141" s="6" t="s">
        <v>67</v>
      </c>
      <c r="D141" s="414"/>
      <c r="E141" s="414"/>
      <c r="F141" s="414"/>
      <c r="G141" s="414"/>
      <c r="H141" s="415"/>
      <c r="I141" s="414"/>
      <c r="J141" s="415"/>
    </row>
    <row r="142" s="349" customFormat="1" ht="24" customHeight="1" spans="1:10">
      <c r="A142" s="412">
        <v>2012399</v>
      </c>
      <c r="B142" s="413">
        <f t="shared" si="36"/>
        <v>7</v>
      </c>
      <c r="C142" s="6" t="s">
        <v>139</v>
      </c>
      <c r="D142" s="414"/>
      <c r="E142" s="414"/>
      <c r="F142" s="414"/>
      <c r="G142" s="414"/>
      <c r="H142" s="415"/>
      <c r="I142" s="414"/>
      <c r="J142" s="415"/>
    </row>
    <row r="143" s="349" customFormat="1" ht="24" customHeight="1" spans="1:10">
      <c r="A143" s="407">
        <v>20125</v>
      </c>
      <c r="B143" s="408">
        <f t="shared" si="36"/>
        <v>5</v>
      </c>
      <c r="C143" s="409" t="s">
        <v>140</v>
      </c>
      <c r="D143" s="410"/>
      <c r="E143" s="410"/>
      <c r="F143" s="410"/>
      <c r="G143" s="410"/>
      <c r="H143" s="411"/>
      <c r="I143" s="410"/>
      <c r="J143" s="411"/>
    </row>
    <row r="144" s="349" customFormat="1" ht="24" customHeight="1" spans="1:10">
      <c r="A144" s="412">
        <v>2012501</v>
      </c>
      <c r="B144" s="413">
        <f t="shared" si="36"/>
        <v>7</v>
      </c>
      <c r="C144" s="6" t="s">
        <v>58</v>
      </c>
      <c r="D144" s="414"/>
      <c r="E144" s="414"/>
      <c r="F144" s="414"/>
      <c r="G144" s="414"/>
      <c r="H144" s="415"/>
      <c r="I144" s="414"/>
      <c r="J144" s="415"/>
    </row>
    <row r="145" s="349" customFormat="1" ht="24" customHeight="1" spans="1:10">
      <c r="A145" s="412">
        <v>2012502</v>
      </c>
      <c r="B145" s="413">
        <f t="shared" si="36"/>
        <v>7</v>
      </c>
      <c r="C145" s="6" t="s">
        <v>59</v>
      </c>
      <c r="D145" s="414"/>
      <c r="E145" s="414"/>
      <c r="F145" s="414"/>
      <c r="G145" s="414"/>
      <c r="H145" s="415"/>
      <c r="I145" s="414"/>
      <c r="J145" s="415"/>
    </row>
    <row r="146" s="349" customFormat="1" ht="24" customHeight="1" spans="1:10">
      <c r="A146" s="412">
        <v>2012503</v>
      </c>
      <c r="B146" s="413">
        <f t="shared" si="36"/>
        <v>7</v>
      </c>
      <c r="C146" s="6" t="s">
        <v>60</v>
      </c>
      <c r="D146" s="414"/>
      <c r="E146" s="414"/>
      <c r="F146" s="414"/>
      <c r="G146" s="414"/>
      <c r="H146" s="415"/>
      <c r="I146" s="414"/>
      <c r="J146" s="415"/>
    </row>
    <row r="147" s="349" customFormat="1" ht="24" customHeight="1" spans="1:10">
      <c r="A147" s="412">
        <v>2012504</v>
      </c>
      <c r="B147" s="413">
        <f t="shared" si="36"/>
        <v>7</v>
      </c>
      <c r="C147" s="6" t="s">
        <v>141</v>
      </c>
      <c r="D147" s="414"/>
      <c r="E147" s="414"/>
      <c r="F147" s="414"/>
      <c r="G147" s="414"/>
      <c r="H147" s="415"/>
      <c r="I147" s="414"/>
      <c r="J147" s="415"/>
    </row>
    <row r="148" s="349" customFormat="1" ht="24" customHeight="1" spans="1:10">
      <c r="A148" s="412">
        <v>2012505</v>
      </c>
      <c r="B148" s="413">
        <f t="shared" si="36"/>
        <v>7</v>
      </c>
      <c r="C148" s="6" t="s">
        <v>142</v>
      </c>
      <c r="D148" s="414"/>
      <c r="E148" s="414"/>
      <c r="F148" s="414"/>
      <c r="G148" s="414"/>
      <c r="H148" s="415"/>
      <c r="I148" s="414"/>
      <c r="J148" s="415"/>
    </row>
    <row r="149" s="349" customFormat="1" ht="24" customHeight="1" spans="1:10">
      <c r="A149" s="412">
        <v>2012550</v>
      </c>
      <c r="B149" s="413">
        <f t="shared" si="36"/>
        <v>7</v>
      </c>
      <c r="C149" s="6" t="s">
        <v>67</v>
      </c>
      <c r="D149" s="414"/>
      <c r="E149" s="414"/>
      <c r="F149" s="414"/>
      <c r="G149" s="414"/>
      <c r="H149" s="415"/>
      <c r="I149" s="414"/>
      <c r="J149" s="415"/>
    </row>
    <row r="150" s="349" customFormat="1" ht="24" customHeight="1" spans="1:10">
      <c r="A150" s="412">
        <v>2012599</v>
      </c>
      <c r="B150" s="413">
        <f t="shared" si="36"/>
        <v>7</v>
      </c>
      <c r="C150" s="6" t="s">
        <v>143</v>
      </c>
      <c r="D150" s="414"/>
      <c r="E150" s="414"/>
      <c r="F150" s="414"/>
      <c r="G150" s="414"/>
      <c r="H150" s="415"/>
      <c r="I150" s="414"/>
      <c r="J150" s="415"/>
    </row>
    <row r="151" s="349" customFormat="1" ht="24" customHeight="1" spans="1:10">
      <c r="A151" s="407">
        <v>20126</v>
      </c>
      <c r="B151" s="408">
        <f t="shared" si="36"/>
        <v>5</v>
      </c>
      <c r="C151" s="409" t="s">
        <v>144</v>
      </c>
      <c r="D151" s="410">
        <v>772995.45</v>
      </c>
      <c r="E151" s="410">
        <v>312925.32</v>
      </c>
      <c r="F151" s="410">
        <f>VLOOKUP(A151,[2]Sheet2!$A$1:$B$65536,2,FALSE)</f>
        <v>1087888.3</v>
      </c>
      <c r="G151" s="410">
        <f>VLOOKUP(A151,[2]Sheet1!$A$1:$B$65536,2,FALSE)</f>
        <v>1036010.78</v>
      </c>
      <c r="H151" s="411">
        <f t="shared" ref="H151:H155" si="38">G151/F151</f>
        <v>0.952313560132966</v>
      </c>
      <c r="I151" s="410">
        <f t="shared" ref="I151:I155" si="39">G151-D151</f>
        <v>263015.33</v>
      </c>
      <c r="J151" s="411">
        <f t="shared" ref="J151:J155" si="40">I151/D151</f>
        <v>0.340254693607834</v>
      </c>
    </row>
    <row r="152" s="349" customFormat="1" ht="24" customHeight="1" spans="1:10">
      <c r="A152" s="412">
        <v>2012601</v>
      </c>
      <c r="B152" s="413">
        <f t="shared" si="36"/>
        <v>7</v>
      </c>
      <c r="C152" s="6" t="s">
        <v>58</v>
      </c>
      <c r="D152" s="414">
        <v>672877.25</v>
      </c>
      <c r="E152" s="414">
        <v>312925.32</v>
      </c>
      <c r="F152" s="414">
        <f>VLOOKUP(A152,[2]Sheet2!$A$1:$B$65536,2,FALSE)</f>
        <v>1004822.3</v>
      </c>
      <c r="G152" s="414">
        <f>VLOOKUP(A152,[2]Sheet1!$A$1:$B$65536,2,FALSE)</f>
        <v>1015192.48</v>
      </c>
      <c r="H152" s="415">
        <f t="shared" si="38"/>
        <v>1.0103204118778</v>
      </c>
      <c r="I152" s="414">
        <f t="shared" si="39"/>
        <v>342315.23</v>
      </c>
      <c r="J152" s="415">
        <f t="shared" si="40"/>
        <v>0.508733546869061</v>
      </c>
    </row>
    <row r="153" s="349" customFormat="1" ht="24" customHeight="1" spans="1:10">
      <c r="A153" s="412">
        <v>2012602</v>
      </c>
      <c r="B153" s="413">
        <f t="shared" si="36"/>
        <v>7</v>
      </c>
      <c r="C153" s="6" t="s">
        <v>59</v>
      </c>
      <c r="D153" s="414"/>
      <c r="E153" s="414"/>
      <c r="F153" s="414"/>
      <c r="G153" s="414"/>
      <c r="H153" s="415"/>
      <c r="I153" s="414"/>
      <c r="J153" s="415"/>
    </row>
    <row r="154" s="349" customFormat="1" ht="24" customHeight="1" spans="1:10">
      <c r="A154" s="412">
        <v>2012603</v>
      </c>
      <c r="B154" s="413">
        <f t="shared" si="36"/>
        <v>7</v>
      </c>
      <c r="C154" s="6" t="s">
        <v>60</v>
      </c>
      <c r="D154" s="414"/>
      <c r="E154" s="414"/>
      <c r="F154" s="414"/>
      <c r="G154" s="414"/>
      <c r="H154" s="415"/>
      <c r="I154" s="414"/>
      <c r="J154" s="415"/>
    </row>
    <row r="155" s="349" customFormat="1" ht="24" customHeight="1" spans="1:10">
      <c r="A155" s="412">
        <v>2012604</v>
      </c>
      <c r="B155" s="413">
        <f t="shared" si="36"/>
        <v>7</v>
      </c>
      <c r="C155" s="6" t="s">
        <v>145</v>
      </c>
      <c r="D155" s="414">
        <v>100118.2</v>
      </c>
      <c r="E155" s="414"/>
      <c r="F155" s="414">
        <f>VLOOKUP(A155,[2]Sheet2!$A$1:$B$65536,2,FALSE)</f>
        <v>83066</v>
      </c>
      <c r="G155" s="414">
        <f>VLOOKUP(A155,[2]Sheet1!$A$1:$B$65536,2,FALSE)</f>
        <v>20818.3</v>
      </c>
      <c r="H155" s="415">
        <f t="shared" si="38"/>
        <v>0.250623600510437</v>
      </c>
      <c r="I155" s="414">
        <f t="shared" si="39"/>
        <v>-79299.9</v>
      </c>
      <c r="J155" s="415">
        <f t="shared" si="40"/>
        <v>-0.792062781791922</v>
      </c>
    </row>
    <row r="156" s="349" customFormat="1" ht="24" customHeight="1" spans="1:10">
      <c r="A156" s="412">
        <v>2012699</v>
      </c>
      <c r="B156" s="413">
        <f t="shared" si="36"/>
        <v>7</v>
      </c>
      <c r="C156" s="6" t="s">
        <v>146</v>
      </c>
      <c r="D156" s="414"/>
      <c r="E156" s="414"/>
      <c r="F156" s="414"/>
      <c r="G156" s="414"/>
      <c r="H156" s="415"/>
      <c r="I156" s="414"/>
      <c r="J156" s="415"/>
    </row>
    <row r="157" s="349" customFormat="1" ht="24" customHeight="1" spans="1:10">
      <c r="A157" s="407">
        <v>20128</v>
      </c>
      <c r="B157" s="408">
        <f t="shared" si="36"/>
        <v>5</v>
      </c>
      <c r="C157" s="409" t="s">
        <v>147</v>
      </c>
      <c r="D157" s="410">
        <v>292097.52</v>
      </c>
      <c r="E157" s="410">
        <v>184053.4</v>
      </c>
      <c r="F157" s="410">
        <f>VLOOKUP(A157,[2]Sheet2!$A$1:$B$65536,2,FALSE)</f>
        <v>462587.63</v>
      </c>
      <c r="G157" s="410">
        <f>VLOOKUP(A157,[2]Sheet1!$A$1:$B$65536,2,FALSE)</f>
        <v>526411.8</v>
      </c>
      <c r="H157" s="411">
        <f t="shared" ref="H157:H159" si="41">G157/F157</f>
        <v>1.13797206380119</v>
      </c>
      <c r="I157" s="410">
        <f t="shared" ref="I157:I159" si="42">G157-D157</f>
        <v>234314.28</v>
      </c>
      <c r="J157" s="411">
        <f t="shared" ref="J157:J159" si="43">I157/D157</f>
        <v>0.802178258822602</v>
      </c>
    </row>
    <row r="158" s="349" customFormat="1" ht="24" customHeight="1" spans="1:10">
      <c r="A158" s="412">
        <v>2012801</v>
      </c>
      <c r="B158" s="413">
        <f t="shared" si="36"/>
        <v>7</v>
      </c>
      <c r="C158" s="6" t="s">
        <v>58</v>
      </c>
      <c r="D158" s="414">
        <v>216085.52</v>
      </c>
      <c r="E158" s="414">
        <v>184053.4</v>
      </c>
      <c r="F158" s="414">
        <f>VLOOKUP(A158,[2]Sheet2!$A$1:$B$65536,2,FALSE)</f>
        <v>343787.63</v>
      </c>
      <c r="G158" s="414">
        <f>VLOOKUP(A158,[2]Sheet1!$A$1:$B$65536,2,FALSE)</f>
        <v>420037.8</v>
      </c>
      <c r="H158" s="415">
        <f t="shared" si="41"/>
        <v>1.22179439673266</v>
      </c>
      <c r="I158" s="414">
        <f t="shared" si="42"/>
        <v>203952.28</v>
      </c>
      <c r="J158" s="415">
        <f t="shared" si="43"/>
        <v>0.943849823903055</v>
      </c>
    </row>
    <row r="159" s="349" customFormat="1" ht="24" customHeight="1" spans="1:10">
      <c r="A159" s="412">
        <v>2012802</v>
      </c>
      <c r="B159" s="413">
        <f t="shared" si="36"/>
        <v>7</v>
      </c>
      <c r="C159" s="6" t="s">
        <v>59</v>
      </c>
      <c r="D159" s="414">
        <v>76012</v>
      </c>
      <c r="E159" s="414"/>
      <c r="F159" s="414">
        <f>VLOOKUP(A159,[2]Sheet2!$A$1:$B$65536,2,FALSE)</f>
        <v>118800</v>
      </c>
      <c r="G159" s="414">
        <f>VLOOKUP(A159,[2]Sheet1!$A$1:$B$65536,2,FALSE)</f>
        <v>106374</v>
      </c>
      <c r="H159" s="415">
        <f t="shared" si="41"/>
        <v>0.89540404040404</v>
      </c>
      <c r="I159" s="414">
        <f t="shared" si="42"/>
        <v>30362</v>
      </c>
      <c r="J159" s="415">
        <f t="shared" si="43"/>
        <v>0.399436931010893</v>
      </c>
    </row>
    <row r="160" s="349" customFormat="1" ht="24" customHeight="1" spans="1:10">
      <c r="A160" s="412">
        <v>2012803</v>
      </c>
      <c r="B160" s="413">
        <f t="shared" si="36"/>
        <v>7</v>
      </c>
      <c r="C160" s="6" t="s">
        <v>60</v>
      </c>
      <c r="D160" s="414"/>
      <c r="E160" s="414"/>
      <c r="F160" s="414"/>
      <c r="G160" s="414"/>
      <c r="H160" s="415"/>
      <c r="I160" s="414"/>
      <c r="J160" s="415"/>
    </row>
    <row r="161" s="349" customFormat="1" ht="24" customHeight="1" spans="1:10">
      <c r="A161" s="412">
        <v>2012804</v>
      </c>
      <c r="B161" s="413">
        <f t="shared" si="36"/>
        <v>7</v>
      </c>
      <c r="C161" s="6" t="s">
        <v>72</v>
      </c>
      <c r="D161" s="414"/>
      <c r="E161" s="414"/>
      <c r="F161" s="414"/>
      <c r="G161" s="414"/>
      <c r="H161" s="415"/>
      <c r="I161" s="414"/>
      <c r="J161" s="415"/>
    </row>
    <row r="162" s="349" customFormat="1" ht="24" customHeight="1" spans="1:10">
      <c r="A162" s="412">
        <v>2012850</v>
      </c>
      <c r="B162" s="413">
        <f t="shared" si="36"/>
        <v>7</v>
      </c>
      <c r="C162" s="6" t="s">
        <v>67</v>
      </c>
      <c r="D162" s="414"/>
      <c r="E162" s="414"/>
      <c r="F162" s="414"/>
      <c r="G162" s="414"/>
      <c r="H162" s="415"/>
      <c r="I162" s="414"/>
      <c r="J162" s="415"/>
    </row>
    <row r="163" s="349" customFormat="1" ht="24" customHeight="1" spans="1:10">
      <c r="A163" s="412">
        <v>2012899</v>
      </c>
      <c r="B163" s="413">
        <f t="shared" si="36"/>
        <v>7</v>
      </c>
      <c r="C163" s="6" t="s">
        <v>148</v>
      </c>
      <c r="D163" s="414"/>
      <c r="E163" s="414"/>
      <c r="F163" s="414"/>
      <c r="G163" s="414"/>
      <c r="H163" s="415"/>
      <c r="I163" s="414"/>
      <c r="J163" s="415"/>
    </row>
    <row r="164" s="349" customFormat="1" ht="24" customHeight="1" spans="1:10">
      <c r="A164" s="407">
        <v>20129</v>
      </c>
      <c r="B164" s="408">
        <f t="shared" si="36"/>
        <v>5</v>
      </c>
      <c r="C164" s="409" t="s">
        <v>149</v>
      </c>
      <c r="D164" s="410">
        <v>5237521.91</v>
      </c>
      <c r="E164" s="410">
        <v>1800430.87</v>
      </c>
      <c r="F164" s="410">
        <f>VLOOKUP(A164,[2]Sheet2!$A$1:$B$65536,2,FALSE)</f>
        <v>4099439.86</v>
      </c>
      <c r="G164" s="410">
        <f>VLOOKUP(A164,[2]Sheet1!$A$1:$B$65536,2,FALSE)</f>
        <v>5277598.9</v>
      </c>
      <c r="H164" s="411">
        <f t="shared" ref="H164:H166" si="44">G164/F164</f>
        <v>1.28739512719672</v>
      </c>
      <c r="I164" s="410">
        <f t="shared" ref="I164:I166" si="45">G164-D164</f>
        <v>40076.9900000002</v>
      </c>
      <c r="J164" s="411">
        <f t="shared" ref="J164:J166" si="46">I164/D164</f>
        <v>0.00765189925477567</v>
      </c>
    </row>
    <row r="165" s="349" customFormat="1" ht="24" customHeight="1" spans="1:10">
      <c r="A165" s="412">
        <v>2012901</v>
      </c>
      <c r="B165" s="413">
        <f t="shared" si="36"/>
        <v>7</v>
      </c>
      <c r="C165" s="6" t="s">
        <v>58</v>
      </c>
      <c r="D165" s="414">
        <v>1359464.07</v>
      </c>
      <c r="E165" s="414">
        <v>838005.33</v>
      </c>
      <c r="F165" s="414">
        <f>VLOOKUP(A165,[2]Sheet2!$A$1:$B$65536,2,FALSE)</f>
        <v>1996933.13</v>
      </c>
      <c r="G165" s="414">
        <f>VLOOKUP(A165,[2]Sheet1!$A$1:$B$65536,2,FALSE)</f>
        <v>2181030.57</v>
      </c>
      <c r="H165" s="415">
        <f t="shared" si="44"/>
        <v>1.09219008750684</v>
      </c>
      <c r="I165" s="414">
        <f t="shared" si="45"/>
        <v>821566.5</v>
      </c>
      <c r="J165" s="415">
        <f t="shared" si="46"/>
        <v>0.604331161175889</v>
      </c>
    </row>
    <row r="166" s="349" customFormat="1" ht="24" customHeight="1" spans="1:10">
      <c r="A166" s="412">
        <v>2012902</v>
      </c>
      <c r="B166" s="413">
        <f t="shared" si="36"/>
        <v>7</v>
      </c>
      <c r="C166" s="6" t="s">
        <v>59</v>
      </c>
      <c r="D166" s="414">
        <v>12500</v>
      </c>
      <c r="E166" s="414">
        <v>6800</v>
      </c>
      <c r="F166" s="414">
        <f>VLOOKUP(A166,[2]Sheet2!$A$1:$B$65536,2,FALSE)</f>
        <v>21088</v>
      </c>
      <c r="G166" s="414">
        <f>VLOOKUP(A166,[2]Sheet1!$A$1:$B$65536,2,FALSE)</f>
        <v>21088</v>
      </c>
      <c r="H166" s="415">
        <f t="shared" si="44"/>
        <v>1</v>
      </c>
      <c r="I166" s="414">
        <f t="shared" si="45"/>
        <v>8588</v>
      </c>
      <c r="J166" s="415">
        <f t="shared" si="46"/>
        <v>0.68704</v>
      </c>
    </row>
    <row r="167" s="349" customFormat="1" ht="24" customHeight="1" spans="1:10">
      <c r="A167" s="412">
        <v>2012903</v>
      </c>
      <c r="B167" s="413">
        <f t="shared" si="36"/>
        <v>7</v>
      </c>
      <c r="C167" s="6" t="s">
        <v>60</v>
      </c>
      <c r="D167" s="414"/>
      <c r="E167" s="414"/>
      <c r="F167" s="414"/>
      <c r="G167" s="414"/>
      <c r="H167" s="415"/>
      <c r="I167" s="414"/>
      <c r="J167" s="415"/>
    </row>
    <row r="168" s="349" customFormat="1" ht="24" customHeight="1" spans="1:10">
      <c r="A168" s="412">
        <v>2012906</v>
      </c>
      <c r="B168" s="413">
        <f t="shared" si="36"/>
        <v>7</v>
      </c>
      <c r="C168" s="419" t="s">
        <v>150</v>
      </c>
      <c r="D168" s="414">
        <v>182273</v>
      </c>
      <c r="E168" s="414"/>
      <c r="F168" s="414">
        <f>VLOOKUP(A168,[2]Sheet2!$A$1:$B$65536,2,FALSE)</f>
        <v>286800</v>
      </c>
      <c r="G168" s="414">
        <f>VLOOKUP(A168,[2]Sheet1!$A$1:$B$65536,2,FALSE)</f>
        <v>286800</v>
      </c>
      <c r="H168" s="415">
        <f t="shared" ref="H168:H173" si="47">G168/F168</f>
        <v>1</v>
      </c>
      <c r="I168" s="414">
        <f t="shared" ref="I168:I173" si="48">G168-D168</f>
        <v>104527</v>
      </c>
      <c r="J168" s="415"/>
    </row>
    <row r="169" s="349" customFormat="1" ht="24" customHeight="1" spans="1:10">
      <c r="A169" s="412">
        <v>2012950</v>
      </c>
      <c r="B169" s="413">
        <f t="shared" si="36"/>
        <v>7</v>
      </c>
      <c r="C169" s="6" t="s">
        <v>67</v>
      </c>
      <c r="D169" s="414"/>
      <c r="E169" s="414"/>
      <c r="F169" s="414"/>
      <c r="G169" s="414"/>
      <c r="H169" s="415"/>
      <c r="I169" s="414"/>
      <c r="J169" s="415"/>
    </row>
    <row r="170" s="349" customFormat="1" ht="24" customHeight="1" spans="1:10">
      <c r="A170" s="412">
        <v>2012999</v>
      </c>
      <c r="B170" s="413">
        <f t="shared" si="36"/>
        <v>7</v>
      </c>
      <c r="C170" s="6" t="s">
        <v>151</v>
      </c>
      <c r="D170" s="414">
        <v>3683284.84</v>
      </c>
      <c r="E170" s="414">
        <v>955625.54</v>
      </c>
      <c r="F170" s="414">
        <f>VLOOKUP(A170,[2]Sheet2!$A$1:$B$65536,2,FALSE)</f>
        <v>1794618.73</v>
      </c>
      <c r="G170" s="414">
        <f>VLOOKUP(A170,[2]Sheet1!$A$1:$B$65536,2,FALSE)</f>
        <v>2788680.33</v>
      </c>
      <c r="H170" s="415">
        <f t="shared" si="47"/>
        <v>1.5539124179318</v>
      </c>
      <c r="I170" s="414">
        <f t="shared" si="48"/>
        <v>-894604.51</v>
      </c>
      <c r="J170" s="415">
        <f t="shared" ref="J170:J173" si="49">I170/D170</f>
        <v>-0.242882250181878</v>
      </c>
    </row>
    <row r="171" s="349" customFormat="1" ht="24" customHeight="1" spans="1:10">
      <c r="A171" s="407">
        <v>20131</v>
      </c>
      <c r="B171" s="408">
        <f t="shared" si="36"/>
        <v>5</v>
      </c>
      <c r="C171" s="409" t="s">
        <v>152</v>
      </c>
      <c r="D171" s="410">
        <v>27509504.49</v>
      </c>
      <c r="E171" s="410">
        <v>2824660.05</v>
      </c>
      <c r="F171" s="410">
        <f>VLOOKUP(A171,[2]Sheet2!$A$1:$B$65536,2,FALSE)</f>
        <v>4148039.19</v>
      </c>
      <c r="G171" s="410">
        <f>VLOOKUP(A171,[2]Sheet1!$A$1:$B$65536,2,FALSE)</f>
        <v>5805046.05</v>
      </c>
      <c r="H171" s="411">
        <f t="shared" si="47"/>
        <v>1.39946750358451</v>
      </c>
      <c r="I171" s="410">
        <f t="shared" si="48"/>
        <v>-21704458.44</v>
      </c>
      <c r="J171" s="411">
        <f t="shared" si="49"/>
        <v>-0.788980348515176</v>
      </c>
    </row>
    <row r="172" s="349" customFormat="1" ht="24" customHeight="1" spans="1:10">
      <c r="A172" s="412">
        <v>2013101</v>
      </c>
      <c r="B172" s="413">
        <f t="shared" si="36"/>
        <v>7</v>
      </c>
      <c r="C172" s="6" t="s">
        <v>58</v>
      </c>
      <c r="D172" s="414">
        <v>4017638.66</v>
      </c>
      <c r="E172" s="414">
        <v>2021307.15</v>
      </c>
      <c r="F172" s="414">
        <f>VLOOKUP(A172,[2]Sheet2!$A$1:$B$65536,2,FALSE)</f>
        <v>2944038.62</v>
      </c>
      <c r="G172" s="414">
        <f>VLOOKUP(A172,[2]Sheet1!$A$1:$B$65536,2,FALSE)</f>
        <v>3572501.73</v>
      </c>
      <c r="H172" s="415">
        <f t="shared" si="47"/>
        <v>1.21346972343726</v>
      </c>
      <c r="I172" s="414">
        <f t="shared" si="48"/>
        <v>-445136.93</v>
      </c>
      <c r="J172" s="415">
        <f t="shared" si="49"/>
        <v>-0.110795660752627</v>
      </c>
    </row>
    <row r="173" s="349" customFormat="1" ht="24" customHeight="1" spans="1:10">
      <c r="A173" s="412">
        <v>2013102</v>
      </c>
      <c r="B173" s="413">
        <f t="shared" si="36"/>
        <v>7</v>
      </c>
      <c r="C173" s="6" t="s">
        <v>59</v>
      </c>
      <c r="D173" s="414">
        <v>7053167.49</v>
      </c>
      <c r="E173" s="414"/>
      <c r="F173" s="414">
        <f>VLOOKUP(A173,[2]Sheet2!$A$1:$B$65536,2,FALSE)</f>
        <v>173368</v>
      </c>
      <c r="G173" s="414">
        <f>VLOOKUP(A173,[2]Sheet1!$A$1:$B$65536,2,FALSE)</f>
        <v>342240.9</v>
      </c>
      <c r="H173" s="415">
        <f t="shared" si="47"/>
        <v>1.97407191638595</v>
      </c>
      <c r="I173" s="414">
        <f t="shared" si="48"/>
        <v>-6710926.59</v>
      </c>
      <c r="J173" s="415">
        <f t="shared" si="49"/>
        <v>-0.951476992360492</v>
      </c>
    </row>
    <row r="174" s="349" customFormat="1" ht="24" customHeight="1" spans="1:10">
      <c r="A174" s="412">
        <v>2013103</v>
      </c>
      <c r="B174" s="413">
        <f t="shared" si="36"/>
        <v>7</v>
      </c>
      <c r="C174" s="6" t="s">
        <v>60</v>
      </c>
      <c r="D174" s="414"/>
      <c r="E174" s="414"/>
      <c r="F174" s="414"/>
      <c r="G174" s="414"/>
      <c r="H174" s="415"/>
      <c r="I174" s="414"/>
      <c r="J174" s="415"/>
    </row>
    <row r="175" s="349" customFormat="1" ht="24" customHeight="1" spans="1:10">
      <c r="A175" s="412">
        <v>2013105</v>
      </c>
      <c r="B175" s="413">
        <f t="shared" si="36"/>
        <v>7</v>
      </c>
      <c r="C175" s="6" t="s">
        <v>153</v>
      </c>
      <c r="D175" s="414"/>
      <c r="E175" s="414"/>
      <c r="F175" s="414"/>
      <c r="G175" s="414"/>
      <c r="H175" s="415"/>
      <c r="I175" s="414"/>
      <c r="J175" s="415"/>
    </row>
    <row r="176" s="349" customFormat="1" ht="24" customHeight="1" spans="1:10">
      <c r="A176" s="412">
        <v>2013150</v>
      </c>
      <c r="B176" s="413">
        <f t="shared" si="36"/>
        <v>7</v>
      </c>
      <c r="C176" s="6" t="s">
        <v>67</v>
      </c>
      <c r="D176" s="414">
        <v>16425598.34</v>
      </c>
      <c r="E176" s="414">
        <v>803352.9</v>
      </c>
      <c r="F176" s="414">
        <f>VLOOKUP(A176,[2]Sheet2!$A$1:$B$65536,2,FALSE)</f>
        <v>1030632.57</v>
      </c>
      <c r="G176" s="414">
        <f>VLOOKUP(A176,[2]Sheet1!$A$1:$B$65536,2,FALSE)</f>
        <v>1890303.42</v>
      </c>
      <c r="H176" s="415">
        <f t="shared" ref="H176:H180" si="50">G176/F176</f>
        <v>1.83411962228207</v>
      </c>
      <c r="I176" s="414">
        <f t="shared" ref="I176:I180" si="51">G176-D176</f>
        <v>-14535294.92</v>
      </c>
      <c r="J176" s="415">
        <f t="shared" ref="J176:J180" si="52">I176/D176</f>
        <v>-0.884917226096008</v>
      </c>
    </row>
    <row r="177" s="349" customFormat="1" ht="24" customHeight="1" spans="1:10">
      <c r="A177" s="412">
        <v>2013199</v>
      </c>
      <c r="B177" s="413">
        <f t="shared" si="36"/>
        <v>7</v>
      </c>
      <c r="C177" s="6" t="s">
        <v>154</v>
      </c>
      <c r="D177" s="414">
        <v>13100</v>
      </c>
      <c r="E177" s="414"/>
      <c r="F177" s="414"/>
      <c r="G177" s="414"/>
      <c r="H177" s="415"/>
      <c r="I177" s="414">
        <f t="shared" si="51"/>
        <v>-13100</v>
      </c>
      <c r="J177" s="415"/>
    </row>
    <row r="178" s="349" customFormat="1" ht="24" customHeight="1" spans="1:10">
      <c r="A178" s="407">
        <v>20132</v>
      </c>
      <c r="B178" s="408">
        <f t="shared" si="36"/>
        <v>5</v>
      </c>
      <c r="C178" s="409" t="s">
        <v>155</v>
      </c>
      <c r="D178" s="410">
        <v>13126008.45</v>
      </c>
      <c r="E178" s="410">
        <v>6614515.18</v>
      </c>
      <c r="F178" s="410">
        <f>VLOOKUP(A178,[2]Sheet2!$A$1:$B$65536,2,FALSE)</f>
        <v>12828747.92</v>
      </c>
      <c r="G178" s="410">
        <f>VLOOKUP(A178,[2]Sheet1!$A$1:$B$65536,2,FALSE)</f>
        <v>12993457.12</v>
      </c>
      <c r="H178" s="411">
        <f t="shared" si="50"/>
        <v>1.01283907058016</v>
      </c>
      <c r="I178" s="410">
        <f t="shared" si="51"/>
        <v>-132551.33</v>
      </c>
      <c r="J178" s="411">
        <f t="shared" si="52"/>
        <v>-0.0100983730511007</v>
      </c>
    </row>
    <row r="179" s="349" customFormat="1" ht="24" customHeight="1" spans="1:10">
      <c r="A179" s="412">
        <v>2013201</v>
      </c>
      <c r="B179" s="413">
        <f t="shared" si="36"/>
        <v>7</v>
      </c>
      <c r="C179" s="6" t="s">
        <v>58</v>
      </c>
      <c r="D179" s="414">
        <v>9372934.36</v>
      </c>
      <c r="E179" s="414">
        <v>2780326.72</v>
      </c>
      <c r="F179" s="414">
        <f>VLOOKUP(A179,[2]Sheet2!$A$1:$B$65536,2,FALSE)</f>
        <v>4707331.73</v>
      </c>
      <c r="G179" s="414">
        <f>VLOOKUP(A179,[2]Sheet1!$A$1:$B$65536,2,FALSE)</f>
        <v>4562895.64</v>
      </c>
      <c r="H179" s="415">
        <f t="shared" si="50"/>
        <v>0.969316781080138</v>
      </c>
      <c r="I179" s="414">
        <f t="shared" si="51"/>
        <v>-4810038.72</v>
      </c>
      <c r="J179" s="415">
        <f t="shared" si="52"/>
        <v>-0.513183869133593</v>
      </c>
    </row>
    <row r="180" s="349" customFormat="1" ht="24" customHeight="1" spans="1:10">
      <c r="A180" s="412">
        <v>2013202</v>
      </c>
      <c r="B180" s="413">
        <f t="shared" si="36"/>
        <v>7</v>
      </c>
      <c r="C180" s="6" t="s">
        <v>59</v>
      </c>
      <c r="D180" s="414">
        <v>1199780.08</v>
      </c>
      <c r="E180" s="414">
        <v>383200</v>
      </c>
      <c r="F180" s="414">
        <f>VLOOKUP(A180,[2]Sheet2!$A$1:$B$65536,2,FALSE)</f>
        <v>1289512.34</v>
      </c>
      <c r="G180" s="414">
        <f>VLOOKUP(A180,[2]Sheet1!$A$1:$B$65536,2,FALSE)</f>
        <v>1654808.15</v>
      </c>
      <c r="H180" s="415">
        <f t="shared" si="50"/>
        <v>1.28328213594296</v>
      </c>
      <c r="I180" s="414">
        <f t="shared" si="51"/>
        <v>455028.07</v>
      </c>
      <c r="J180" s="415">
        <f t="shared" si="52"/>
        <v>0.379259563969423</v>
      </c>
    </row>
    <row r="181" s="349" customFormat="1" ht="24" customHeight="1" spans="1:10">
      <c r="A181" s="420">
        <v>2013203</v>
      </c>
      <c r="B181" s="413">
        <f t="shared" si="36"/>
        <v>7</v>
      </c>
      <c r="C181" s="6" t="s">
        <v>60</v>
      </c>
      <c r="D181" s="414"/>
      <c r="E181" s="414"/>
      <c r="F181" s="414"/>
      <c r="G181" s="414"/>
      <c r="H181" s="415"/>
      <c r="I181" s="414"/>
      <c r="J181" s="415"/>
    </row>
    <row r="182" s="349" customFormat="1" ht="24" customHeight="1" spans="1:10">
      <c r="A182" s="412">
        <v>2013204</v>
      </c>
      <c r="B182" s="413">
        <f t="shared" si="36"/>
        <v>7</v>
      </c>
      <c r="C182" s="6" t="s">
        <v>156</v>
      </c>
      <c r="D182" s="414"/>
      <c r="E182" s="414"/>
      <c r="F182" s="414"/>
      <c r="G182" s="414"/>
      <c r="H182" s="415"/>
      <c r="I182" s="414"/>
      <c r="J182" s="415"/>
    </row>
    <row r="183" s="349" customFormat="1" ht="24" customHeight="1" spans="1:10">
      <c r="A183" s="412">
        <v>2013250</v>
      </c>
      <c r="B183" s="413">
        <f t="shared" si="36"/>
        <v>7</v>
      </c>
      <c r="C183" s="6" t="s">
        <v>67</v>
      </c>
      <c r="D183" s="414"/>
      <c r="E183" s="414">
        <v>975408.46</v>
      </c>
      <c r="F183" s="414">
        <f>VLOOKUP(A183,[2]Sheet2!$A$1:$B$65536,2,FALSE)</f>
        <v>1203365.05</v>
      </c>
      <c r="G183" s="414">
        <f>VLOOKUP(A183,[2]Sheet1!$A$1:$B$65536,2,FALSE)</f>
        <v>2081145.97</v>
      </c>
      <c r="H183" s="415">
        <f t="shared" ref="H183:H187" si="53">G183/F183</f>
        <v>1.72943860219307</v>
      </c>
      <c r="I183" s="414">
        <f t="shared" ref="I183:I187" si="54">G183-D183</f>
        <v>2081145.97</v>
      </c>
      <c r="J183" s="415"/>
    </row>
    <row r="184" s="349" customFormat="1" ht="24" customHeight="1" spans="1:10">
      <c r="A184" s="412">
        <v>2013299</v>
      </c>
      <c r="B184" s="413">
        <f t="shared" si="36"/>
        <v>7</v>
      </c>
      <c r="C184" s="6" t="s">
        <v>157</v>
      </c>
      <c r="D184" s="414">
        <v>2553294.01</v>
      </c>
      <c r="E184" s="414">
        <v>2475580</v>
      </c>
      <c r="F184" s="414">
        <f>VLOOKUP(A184,[2]Sheet2!$A$1:$B$65536,2,FALSE)</f>
        <v>5628538.8</v>
      </c>
      <c r="G184" s="414">
        <f>VLOOKUP(A184,[2]Sheet1!$A$1:$B$65536,2,FALSE)</f>
        <v>4694607.36</v>
      </c>
      <c r="H184" s="415">
        <f t="shared" si="53"/>
        <v>0.834072132539977</v>
      </c>
      <c r="I184" s="414">
        <f t="shared" si="54"/>
        <v>2141313.35</v>
      </c>
      <c r="J184" s="415">
        <f t="shared" ref="J184:J187" si="55">I184/D184</f>
        <v>0.838647387106039</v>
      </c>
    </row>
    <row r="185" s="349" customFormat="1" ht="24" customHeight="1" spans="1:10">
      <c r="A185" s="407">
        <v>20133</v>
      </c>
      <c r="B185" s="408">
        <f t="shared" si="36"/>
        <v>5</v>
      </c>
      <c r="C185" s="409" t="s">
        <v>158</v>
      </c>
      <c r="D185" s="410">
        <v>3586474.54</v>
      </c>
      <c r="E185" s="410">
        <v>1250099.09</v>
      </c>
      <c r="F185" s="410">
        <f>VLOOKUP(A185,[2]Sheet2!$A$1:$B$65536,2,FALSE)</f>
        <v>3686092.08</v>
      </c>
      <c r="G185" s="410">
        <f>VLOOKUP(A185,[2]Sheet1!$A$1:$B$65536,2,FALSE)</f>
        <v>4123472.79</v>
      </c>
      <c r="H185" s="411">
        <f t="shared" si="53"/>
        <v>1.11865702226299</v>
      </c>
      <c r="I185" s="410">
        <f t="shared" si="54"/>
        <v>536998.25</v>
      </c>
      <c r="J185" s="411">
        <f t="shared" si="55"/>
        <v>0.149728722178521</v>
      </c>
    </row>
    <row r="186" s="349" customFormat="1" ht="24" customHeight="1" spans="1:10">
      <c r="A186" s="412">
        <v>2013301</v>
      </c>
      <c r="B186" s="413">
        <f t="shared" si="36"/>
        <v>7</v>
      </c>
      <c r="C186" s="6" t="s">
        <v>58</v>
      </c>
      <c r="D186" s="414">
        <v>1216727.35</v>
      </c>
      <c r="E186" s="414">
        <v>843319.85</v>
      </c>
      <c r="F186" s="414">
        <f>VLOOKUP(A186,[2]Sheet2!$A$1:$B$65536,2,FALSE)</f>
        <v>1825924.68</v>
      </c>
      <c r="G186" s="414">
        <f>VLOOKUP(A186,[2]Sheet1!$A$1:$B$65536,2,FALSE)</f>
        <v>1888552.73</v>
      </c>
      <c r="H186" s="415">
        <f t="shared" si="53"/>
        <v>1.03429936113246</v>
      </c>
      <c r="I186" s="414">
        <f t="shared" si="54"/>
        <v>671825.38</v>
      </c>
      <c r="J186" s="415">
        <f t="shared" si="55"/>
        <v>0.552157704024653</v>
      </c>
    </row>
    <row r="187" s="349" customFormat="1" ht="24" customHeight="1" spans="1:10">
      <c r="A187" s="412">
        <v>2013302</v>
      </c>
      <c r="B187" s="413">
        <f t="shared" si="36"/>
        <v>7</v>
      </c>
      <c r="C187" s="6" t="s">
        <v>59</v>
      </c>
      <c r="D187" s="414">
        <v>921251.33</v>
      </c>
      <c r="E187" s="414"/>
      <c r="F187" s="414">
        <f>VLOOKUP(A187,[2]Sheet2!$A$1:$B$65536,2,FALSE)</f>
        <v>1338671</v>
      </c>
      <c r="G187" s="414">
        <f>VLOOKUP(A187,[2]Sheet1!$A$1:$B$65536,2,FALSE)</f>
        <v>1382986.19</v>
      </c>
      <c r="H187" s="415">
        <f t="shared" si="53"/>
        <v>1.03310386943469</v>
      </c>
      <c r="I187" s="414">
        <f t="shared" si="54"/>
        <v>461734.86</v>
      </c>
      <c r="J187" s="415">
        <f t="shared" si="55"/>
        <v>0.5012040091166</v>
      </c>
    </row>
    <row r="188" s="349" customFormat="1" ht="24" customHeight="1" spans="1:10">
      <c r="A188" s="412">
        <v>2013303</v>
      </c>
      <c r="B188" s="413">
        <f t="shared" si="36"/>
        <v>7</v>
      </c>
      <c r="C188" s="6" t="s">
        <v>60</v>
      </c>
      <c r="D188" s="414"/>
      <c r="E188" s="414"/>
      <c r="F188" s="414"/>
      <c r="G188" s="414"/>
      <c r="H188" s="415"/>
      <c r="I188" s="414"/>
      <c r="J188" s="415"/>
    </row>
    <row r="189" s="349" customFormat="1" ht="24" customHeight="1" spans="1:10">
      <c r="A189" s="412">
        <v>2013304</v>
      </c>
      <c r="B189" s="413">
        <f t="shared" si="36"/>
        <v>7</v>
      </c>
      <c r="C189" s="6" t="s">
        <v>159</v>
      </c>
      <c r="D189" s="414"/>
      <c r="E189" s="414"/>
      <c r="F189" s="414"/>
      <c r="G189" s="414"/>
      <c r="H189" s="415"/>
      <c r="I189" s="414"/>
      <c r="J189" s="415"/>
    </row>
    <row r="190" s="349" customFormat="1" ht="24" customHeight="1" spans="1:10">
      <c r="A190" s="412">
        <v>2013350</v>
      </c>
      <c r="B190" s="413">
        <f t="shared" si="36"/>
        <v>7</v>
      </c>
      <c r="C190" s="6" t="s">
        <v>67</v>
      </c>
      <c r="D190" s="414">
        <v>1448495.86</v>
      </c>
      <c r="E190" s="414">
        <v>406779.24</v>
      </c>
      <c r="F190" s="414">
        <f>VLOOKUP(A190,[2]Sheet2!$A$1:$B$65536,2,FALSE)</f>
        <v>521496.4</v>
      </c>
      <c r="G190" s="414">
        <f>VLOOKUP(A190,[2]Sheet1!$A$1:$B$65536,2,FALSE)</f>
        <v>851933.87</v>
      </c>
      <c r="H190" s="415">
        <f t="shared" ref="H190:H194" si="56">G190/F190</f>
        <v>1.63363327148567</v>
      </c>
      <c r="I190" s="414">
        <f t="shared" ref="I190:I194" si="57">G190-D190</f>
        <v>-596561.99</v>
      </c>
      <c r="J190" s="415">
        <f t="shared" ref="J190:J194" si="58">I190/D190</f>
        <v>-0.411849288958272</v>
      </c>
    </row>
    <row r="191" s="349" customFormat="1" ht="24" customHeight="1" spans="1:10">
      <c r="A191" s="412">
        <v>2013399</v>
      </c>
      <c r="B191" s="413">
        <f t="shared" si="36"/>
        <v>7</v>
      </c>
      <c r="C191" s="6" t="s">
        <v>160</v>
      </c>
      <c r="D191" s="414"/>
      <c r="E191" s="414"/>
      <c r="F191" s="414"/>
      <c r="G191" s="414"/>
      <c r="H191" s="415"/>
      <c r="I191" s="414"/>
      <c r="J191" s="415"/>
    </row>
    <row r="192" s="349" customFormat="1" ht="24" customHeight="1" spans="1:10">
      <c r="A192" s="407">
        <v>20134</v>
      </c>
      <c r="B192" s="408">
        <f t="shared" si="36"/>
        <v>5</v>
      </c>
      <c r="C192" s="409" t="s">
        <v>161</v>
      </c>
      <c r="D192" s="410">
        <v>1160715.59</v>
      </c>
      <c r="E192" s="410">
        <v>515635.69</v>
      </c>
      <c r="F192" s="410">
        <f>VLOOKUP(A192,[2]Sheet2!$A$1:$B$65536,2,FALSE)</f>
        <v>2158152</v>
      </c>
      <c r="G192" s="410">
        <f>VLOOKUP(A192,[2]Sheet1!$A$1:$B$65536,2,FALSE)</f>
        <v>2219672.11</v>
      </c>
      <c r="H192" s="411">
        <f t="shared" si="56"/>
        <v>1.02850592080632</v>
      </c>
      <c r="I192" s="410">
        <f t="shared" si="57"/>
        <v>1058956.52</v>
      </c>
      <c r="J192" s="411">
        <f t="shared" si="58"/>
        <v>0.912330745897882</v>
      </c>
    </row>
    <row r="193" s="349" customFormat="1" ht="24" customHeight="1" spans="1:10">
      <c r="A193" s="412">
        <v>2013401</v>
      </c>
      <c r="B193" s="413">
        <f t="shared" si="36"/>
        <v>7</v>
      </c>
      <c r="C193" s="6" t="s">
        <v>58</v>
      </c>
      <c r="D193" s="414">
        <v>822739.87</v>
      </c>
      <c r="E193" s="414">
        <v>485635.69</v>
      </c>
      <c r="F193" s="414">
        <f>VLOOKUP(A193,[2]Sheet2!$A$1:$B$65536,2,FALSE)</f>
        <v>1261971.55</v>
      </c>
      <c r="G193" s="414">
        <f>VLOOKUP(A193,[2]Sheet1!$A$1:$B$65536,2,FALSE)</f>
        <v>1583848.69</v>
      </c>
      <c r="H193" s="415">
        <f t="shared" si="56"/>
        <v>1.25505895121011</v>
      </c>
      <c r="I193" s="414">
        <f t="shared" si="57"/>
        <v>761108.82</v>
      </c>
      <c r="J193" s="415">
        <f t="shared" si="58"/>
        <v>0.925090478476508</v>
      </c>
    </row>
    <row r="194" s="349" customFormat="1" ht="24" customHeight="1" spans="1:10">
      <c r="A194" s="412">
        <v>2013402</v>
      </c>
      <c r="B194" s="413">
        <f t="shared" si="36"/>
        <v>7</v>
      </c>
      <c r="C194" s="6" t="s">
        <v>59</v>
      </c>
      <c r="D194" s="414">
        <v>327975.72</v>
      </c>
      <c r="E194" s="414"/>
      <c r="F194" s="414">
        <f>VLOOKUP(A194,[2]Sheet2!$A$1:$B$65536,2,FALSE)</f>
        <v>845180.45</v>
      </c>
      <c r="G194" s="414">
        <f>VLOOKUP(A194,[2]Sheet1!$A$1:$B$65536,2,FALSE)</f>
        <v>584823.42</v>
      </c>
      <c r="H194" s="415">
        <f t="shared" si="56"/>
        <v>0.691950955562212</v>
      </c>
      <c r="I194" s="414">
        <f t="shared" si="57"/>
        <v>256847.7</v>
      </c>
      <c r="J194" s="415">
        <f t="shared" si="58"/>
        <v>0.783130226835084</v>
      </c>
    </row>
    <row r="195" s="349" customFormat="1" ht="24" customHeight="1" spans="1:10">
      <c r="A195" s="412">
        <v>2013403</v>
      </c>
      <c r="B195" s="413">
        <f t="shared" si="36"/>
        <v>7</v>
      </c>
      <c r="C195" s="6" t="s">
        <v>60</v>
      </c>
      <c r="D195" s="414"/>
      <c r="E195" s="414"/>
      <c r="F195" s="414"/>
      <c r="G195" s="414"/>
      <c r="H195" s="415"/>
      <c r="I195" s="414"/>
      <c r="J195" s="415"/>
    </row>
    <row r="196" s="351" customFormat="1" ht="24" customHeight="1" spans="1:10">
      <c r="A196" s="412">
        <v>2013404</v>
      </c>
      <c r="B196" s="413">
        <f t="shared" si="36"/>
        <v>7</v>
      </c>
      <c r="C196" s="6" t="s">
        <v>162</v>
      </c>
      <c r="D196" s="414"/>
      <c r="E196" s="414">
        <v>30000</v>
      </c>
      <c r="F196" s="414">
        <f>VLOOKUP(A196,[2]Sheet2!$A$1:$B$65536,2,FALSE)</f>
        <v>30000</v>
      </c>
      <c r="G196" s="414">
        <f>VLOOKUP(A196,[2]Sheet1!$A$1:$B$65536,2,FALSE)</f>
        <v>30000</v>
      </c>
      <c r="H196" s="415">
        <f>G196/F196</f>
        <v>1</v>
      </c>
      <c r="I196" s="414">
        <f>G196-D196</f>
        <v>30000</v>
      </c>
      <c r="J196" s="415"/>
    </row>
    <row r="197" s="349" customFormat="1" ht="24" customHeight="1" spans="1:10">
      <c r="A197" s="412">
        <v>2013405</v>
      </c>
      <c r="B197" s="413">
        <f t="shared" si="36"/>
        <v>7</v>
      </c>
      <c r="C197" s="6" t="s">
        <v>163</v>
      </c>
      <c r="D197" s="414">
        <v>10000</v>
      </c>
      <c r="E197" s="414"/>
      <c r="F197" s="414">
        <f>VLOOKUP(A197,[2]Sheet2!$A$1:$B$65536,2,FALSE)</f>
        <v>21000</v>
      </c>
      <c r="G197" s="414">
        <f>VLOOKUP(A197,[2]Sheet1!$A$1:$B$65536,2,FALSE)</f>
        <v>21000</v>
      </c>
      <c r="H197" s="415">
        <f>G197/F197</f>
        <v>1</v>
      </c>
      <c r="I197" s="414">
        <f>G197-D197</f>
        <v>11000</v>
      </c>
      <c r="J197" s="415"/>
    </row>
    <row r="198" s="349" customFormat="1" ht="24" customHeight="1" spans="1:10">
      <c r="A198" s="412">
        <v>2013450</v>
      </c>
      <c r="B198" s="413">
        <f t="shared" si="36"/>
        <v>7</v>
      </c>
      <c r="C198" s="6" t="s">
        <v>67</v>
      </c>
      <c r="D198" s="414"/>
      <c r="E198" s="414"/>
      <c r="F198" s="414"/>
      <c r="G198" s="414"/>
      <c r="H198" s="415"/>
      <c r="I198" s="414"/>
      <c r="J198" s="415"/>
    </row>
    <row r="199" s="351" customFormat="1" ht="24" customHeight="1" spans="1:10">
      <c r="A199" s="412">
        <v>2013499</v>
      </c>
      <c r="B199" s="413">
        <f t="shared" si="36"/>
        <v>7</v>
      </c>
      <c r="C199" s="6" t="s">
        <v>164</v>
      </c>
      <c r="D199" s="414"/>
      <c r="E199" s="414"/>
      <c r="F199" s="414"/>
      <c r="G199" s="414"/>
      <c r="H199" s="415"/>
      <c r="I199" s="414"/>
      <c r="J199" s="415"/>
    </row>
    <row r="200" s="349" customFormat="1" ht="24" customHeight="1" spans="1:10">
      <c r="A200" s="407">
        <v>20135</v>
      </c>
      <c r="B200" s="408">
        <f t="shared" ref="B200:B263" si="59">LEN(A200)</f>
        <v>5</v>
      </c>
      <c r="C200" s="409" t="s">
        <v>165</v>
      </c>
      <c r="D200" s="410"/>
      <c r="E200" s="410"/>
      <c r="F200" s="410"/>
      <c r="G200" s="410"/>
      <c r="H200" s="411"/>
      <c r="I200" s="410"/>
      <c r="J200" s="411"/>
    </row>
    <row r="201" s="349" customFormat="1" ht="24" customHeight="1" spans="1:10">
      <c r="A201" s="412">
        <v>2013501</v>
      </c>
      <c r="B201" s="413">
        <f t="shared" si="59"/>
        <v>7</v>
      </c>
      <c r="C201" s="6" t="s">
        <v>58</v>
      </c>
      <c r="D201" s="414"/>
      <c r="E201" s="414"/>
      <c r="F201" s="414"/>
      <c r="G201" s="414"/>
      <c r="H201" s="415"/>
      <c r="I201" s="414"/>
      <c r="J201" s="415"/>
    </row>
    <row r="202" s="349" customFormat="1" ht="24" customHeight="1" spans="1:10">
      <c r="A202" s="412">
        <v>2013502</v>
      </c>
      <c r="B202" s="413">
        <f t="shared" si="59"/>
        <v>7</v>
      </c>
      <c r="C202" s="6" t="s">
        <v>59</v>
      </c>
      <c r="D202" s="414"/>
      <c r="E202" s="414"/>
      <c r="F202" s="414"/>
      <c r="G202" s="414"/>
      <c r="H202" s="415"/>
      <c r="I202" s="414"/>
      <c r="J202" s="415"/>
    </row>
    <row r="203" s="349" customFormat="1" ht="24" customHeight="1" spans="1:10">
      <c r="A203" s="412">
        <v>2013503</v>
      </c>
      <c r="B203" s="413">
        <f t="shared" si="59"/>
        <v>7</v>
      </c>
      <c r="C203" s="6" t="s">
        <v>60</v>
      </c>
      <c r="D203" s="414"/>
      <c r="E203" s="414"/>
      <c r="F203" s="414"/>
      <c r="G203" s="414"/>
      <c r="H203" s="415"/>
      <c r="I203" s="414"/>
      <c r="J203" s="415"/>
    </row>
    <row r="204" s="349" customFormat="1" ht="24" customHeight="1" spans="1:10">
      <c r="A204" s="412">
        <v>2013550</v>
      </c>
      <c r="B204" s="413">
        <f t="shared" si="59"/>
        <v>7</v>
      </c>
      <c r="C204" s="6" t="s">
        <v>67</v>
      </c>
      <c r="D204" s="414"/>
      <c r="E204" s="414"/>
      <c r="F204" s="414"/>
      <c r="G204" s="414"/>
      <c r="H204" s="415"/>
      <c r="I204" s="414"/>
      <c r="J204" s="415"/>
    </row>
    <row r="205" s="349" customFormat="1" ht="24" customHeight="1" spans="1:10">
      <c r="A205" s="412">
        <v>2013599</v>
      </c>
      <c r="B205" s="413">
        <f t="shared" si="59"/>
        <v>7</v>
      </c>
      <c r="C205" s="6" t="s">
        <v>166</v>
      </c>
      <c r="D205" s="414"/>
      <c r="E205" s="414"/>
      <c r="F205" s="414"/>
      <c r="G205" s="414"/>
      <c r="H205" s="415"/>
      <c r="I205" s="414"/>
      <c r="J205" s="415"/>
    </row>
    <row r="206" s="349" customFormat="1" ht="24" customHeight="1" spans="1:10">
      <c r="A206" s="407">
        <v>20136</v>
      </c>
      <c r="B206" s="408">
        <f t="shared" si="59"/>
        <v>5</v>
      </c>
      <c r="C206" s="409" t="s">
        <v>167</v>
      </c>
      <c r="D206" s="410">
        <v>60681307.66</v>
      </c>
      <c r="E206" s="410">
        <v>7152894.86</v>
      </c>
      <c r="F206" s="410">
        <f>VLOOKUP(A206,[2]Sheet2!$A$1:$B$65536,2,FALSE)</f>
        <v>22214895.41</v>
      </c>
      <c r="G206" s="410">
        <f>VLOOKUP(A206,[2]Sheet1!$A$1:$B$65536,2,FALSE)</f>
        <v>27972138.99</v>
      </c>
      <c r="H206" s="411">
        <f t="shared" ref="H206:H208" si="60">G206/F206</f>
        <v>1.25916140831383</v>
      </c>
      <c r="I206" s="410">
        <f t="shared" ref="I206:I208" si="61">G206-D206</f>
        <v>-32709168.67</v>
      </c>
      <c r="J206" s="411">
        <f t="shared" ref="J206:J208" si="62">I206/D206</f>
        <v>-0.539032033608618</v>
      </c>
    </row>
    <row r="207" s="349" customFormat="1" ht="24" customHeight="1" spans="1:10">
      <c r="A207" s="412">
        <v>2013601</v>
      </c>
      <c r="B207" s="413">
        <f t="shared" si="59"/>
        <v>7</v>
      </c>
      <c r="C207" s="6" t="s">
        <v>58</v>
      </c>
      <c r="D207" s="414">
        <v>3443357.35</v>
      </c>
      <c r="E207" s="414">
        <v>2354781.15</v>
      </c>
      <c r="F207" s="414">
        <f>VLOOKUP(A207,[2]Sheet2!$A$1:$B$65536,2,FALSE)</f>
        <v>4042746.75</v>
      </c>
      <c r="G207" s="414">
        <f>VLOOKUP(A207,[2]Sheet1!$A$1:$B$65536,2,FALSE)</f>
        <v>6293067.89</v>
      </c>
      <c r="H207" s="415">
        <f t="shared" si="60"/>
        <v>1.55663173558918</v>
      </c>
      <c r="I207" s="414">
        <f t="shared" si="61"/>
        <v>2849710.54</v>
      </c>
      <c r="J207" s="415">
        <f t="shared" si="62"/>
        <v>0.827596514198563</v>
      </c>
    </row>
    <row r="208" s="349" customFormat="1" ht="24" customHeight="1" spans="1:10">
      <c r="A208" s="412">
        <v>2013602</v>
      </c>
      <c r="B208" s="413">
        <f t="shared" si="59"/>
        <v>7</v>
      </c>
      <c r="C208" s="6" t="s">
        <v>59</v>
      </c>
      <c r="D208" s="414">
        <v>2095976.57</v>
      </c>
      <c r="E208" s="414"/>
      <c r="F208" s="414">
        <f>VLOOKUP(A208,[2]Sheet2!$A$1:$B$65536,2,FALSE)</f>
        <v>9557777.92</v>
      </c>
      <c r="G208" s="414">
        <f>VLOOKUP(A208,[2]Sheet1!$A$1:$B$65536,2,FALSE)</f>
        <v>9722669.04</v>
      </c>
      <c r="H208" s="415">
        <f t="shared" si="60"/>
        <v>1.0172520350839</v>
      </c>
      <c r="I208" s="414">
        <f t="shared" si="61"/>
        <v>7626692.47</v>
      </c>
      <c r="J208" s="415">
        <f t="shared" si="62"/>
        <v>3.63872983083966</v>
      </c>
    </row>
    <row r="209" s="349" customFormat="1" ht="24" customHeight="1" spans="1:10">
      <c r="A209" s="412">
        <v>2013603</v>
      </c>
      <c r="B209" s="413">
        <f t="shared" si="59"/>
        <v>7</v>
      </c>
      <c r="C209" s="6" t="s">
        <v>60</v>
      </c>
      <c r="D209" s="414"/>
      <c r="E209" s="414"/>
      <c r="F209" s="414"/>
      <c r="G209" s="414"/>
      <c r="H209" s="415"/>
      <c r="I209" s="414"/>
      <c r="J209" s="415"/>
    </row>
    <row r="210" s="349" customFormat="1" ht="24" customHeight="1" spans="1:10">
      <c r="A210" s="412">
        <v>2013650</v>
      </c>
      <c r="B210" s="413">
        <f t="shared" si="59"/>
        <v>7</v>
      </c>
      <c r="C210" s="6" t="s">
        <v>67</v>
      </c>
      <c r="D210" s="414">
        <v>150971.6</v>
      </c>
      <c r="E210" s="414">
        <v>4798113.71</v>
      </c>
      <c r="F210" s="414">
        <f>VLOOKUP(A210,[2]Sheet2!$A$1:$B$65536,2,FALSE)</f>
        <v>8544570.74</v>
      </c>
      <c r="G210" s="414">
        <f>VLOOKUP(A210,[2]Sheet1!$A$1:$B$65536,2,FALSE)</f>
        <v>11886602.06</v>
      </c>
      <c r="H210" s="415">
        <f>G210/F210</f>
        <v>1.39112922365483</v>
      </c>
      <c r="I210" s="414">
        <f>G210-D210</f>
        <v>11735630.46</v>
      </c>
      <c r="J210" s="415">
        <f>I210/D210</f>
        <v>77.7340271945187</v>
      </c>
    </row>
    <row r="211" s="349" customFormat="1" ht="24" customHeight="1" spans="1:10">
      <c r="A211" s="412">
        <v>2013699</v>
      </c>
      <c r="B211" s="413">
        <f t="shared" si="59"/>
        <v>7</v>
      </c>
      <c r="C211" s="6" t="s">
        <v>168</v>
      </c>
      <c r="D211" s="414">
        <v>54991002.14</v>
      </c>
      <c r="E211" s="414"/>
      <c r="F211" s="414">
        <f>VLOOKUP(A211,[2]Sheet2!$A$1:$B$65536,2,FALSE)</f>
        <v>69800</v>
      </c>
      <c r="G211" s="414">
        <f>VLOOKUP(A211,[2]Sheet1!$A$1:$B$65536,2,FALSE)</f>
        <v>69800</v>
      </c>
      <c r="H211" s="415">
        <f>G211/F211</f>
        <v>1</v>
      </c>
      <c r="I211" s="414">
        <f>G211-D211</f>
        <v>-54921202.14</v>
      </c>
      <c r="J211" s="415">
        <f>I211/D211</f>
        <v>-0.998730701436895</v>
      </c>
    </row>
    <row r="212" s="349" customFormat="1" ht="24" customHeight="1" spans="1:10">
      <c r="A212" s="407">
        <v>20137</v>
      </c>
      <c r="B212" s="408">
        <f t="shared" si="59"/>
        <v>5</v>
      </c>
      <c r="C212" s="409" t="s">
        <v>169</v>
      </c>
      <c r="D212" s="410"/>
      <c r="E212" s="410"/>
      <c r="F212" s="410"/>
      <c r="G212" s="410"/>
      <c r="H212" s="411"/>
      <c r="I212" s="410"/>
      <c r="J212" s="411"/>
    </row>
    <row r="213" s="349" customFormat="1" ht="24" customHeight="1" spans="1:10">
      <c r="A213" s="412">
        <v>2013701</v>
      </c>
      <c r="B213" s="413">
        <f t="shared" si="59"/>
        <v>7</v>
      </c>
      <c r="C213" s="6" t="s">
        <v>170</v>
      </c>
      <c r="D213" s="414"/>
      <c r="E213" s="414"/>
      <c r="F213" s="414"/>
      <c r="G213" s="414"/>
      <c r="H213" s="415"/>
      <c r="I213" s="414"/>
      <c r="J213" s="415"/>
    </row>
    <row r="214" s="349" customFormat="1" ht="24" customHeight="1" spans="1:10">
      <c r="A214" s="412">
        <v>2013702</v>
      </c>
      <c r="B214" s="413">
        <f t="shared" si="59"/>
        <v>7</v>
      </c>
      <c r="C214" s="6" t="s">
        <v>171</v>
      </c>
      <c r="D214" s="414"/>
      <c r="E214" s="414"/>
      <c r="F214" s="414"/>
      <c r="G214" s="414"/>
      <c r="H214" s="415"/>
      <c r="I214" s="414"/>
      <c r="J214" s="415"/>
    </row>
    <row r="215" s="349" customFormat="1" ht="24" customHeight="1" spans="1:10">
      <c r="A215" s="412">
        <v>2013703</v>
      </c>
      <c r="B215" s="413">
        <f t="shared" si="59"/>
        <v>7</v>
      </c>
      <c r="C215" s="6" t="s">
        <v>172</v>
      </c>
      <c r="D215" s="414"/>
      <c r="E215" s="414"/>
      <c r="F215" s="414"/>
      <c r="G215" s="414"/>
      <c r="H215" s="415"/>
      <c r="I215" s="414"/>
      <c r="J215" s="415"/>
    </row>
    <row r="216" s="349" customFormat="1" ht="24" customHeight="1" spans="1:10">
      <c r="A216" s="412">
        <v>2013704</v>
      </c>
      <c r="B216" s="413">
        <f t="shared" si="59"/>
        <v>7</v>
      </c>
      <c r="C216" s="6" t="s">
        <v>173</v>
      </c>
      <c r="D216" s="414"/>
      <c r="E216" s="414"/>
      <c r="F216" s="414"/>
      <c r="G216" s="414"/>
      <c r="H216" s="415"/>
      <c r="I216" s="414"/>
      <c r="J216" s="415"/>
    </row>
    <row r="217" s="349" customFormat="1" ht="24" customHeight="1" spans="1:10">
      <c r="A217" s="412">
        <v>2013750</v>
      </c>
      <c r="B217" s="413">
        <f t="shared" si="59"/>
        <v>7</v>
      </c>
      <c r="C217" s="6" t="s">
        <v>174</v>
      </c>
      <c r="D217" s="414"/>
      <c r="E217" s="414"/>
      <c r="F217" s="414"/>
      <c r="G217" s="414"/>
      <c r="H217" s="415"/>
      <c r="I217" s="414"/>
      <c r="J217" s="415"/>
    </row>
    <row r="218" s="349" customFormat="1" ht="24" customHeight="1" spans="1:10">
      <c r="A218" s="412">
        <v>2013799</v>
      </c>
      <c r="B218" s="413">
        <f t="shared" si="59"/>
        <v>7</v>
      </c>
      <c r="C218" s="6" t="s">
        <v>175</v>
      </c>
      <c r="D218" s="414"/>
      <c r="E218" s="414"/>
      <c r="F218" s="414"/>
      <c r="G218" s="414"/>
      <c r="H218" s="415"/>
      <c r="I218" s="414"/>
      <c r="J218" s="415"/>
    </row>
    <row r="219" s="349" customFormat="1" ht="24" customHeight="1" spans="1:10">
      <c r="A219" s="421">
        <v>20138</v>
      </c>
      <c r="B219" s="408">
        <f t="shared" si="59"/>
        <v>5</v>
      </c>
      <c r="C219" s="421" t="s">
        <v>176</v>
      </c>
      <c r="D219" s="410">
        <v>17192185.53</v>
      </c>
      <c r="E219" s="410">
        <v>9659385.95</v>
      </c>
      <c r="F219" s="410">
        <f>VLOOKUP(A219,[2]Sheet2!$A$1:$B$65536,2,FALSE)</f>
        <v>20411123.25</v>
      </c>
      <c r="G219" s="410">
        <f>VLOOKUP(A219,[2]Sheet1!$A$1:$B$65536,2,FALSE)</f>
        <v>19342414.47</v>
      </c>
      <c r="H219" s="411">
        <f t="shared" ref="H219:H223" si="63">G219/F219</f>
        <v>0.947640863909829</v>
      </c>
      <c r="I219" s="410">
        <f t="shared" ref="I219:I225" si="64">G219-D219</f>
        <v>2150228.94</v>
      </c>
      <c r="J219" s="411">
        <f t="shared" ref="J219:J223" si="65">I219/D219</f>
        <v>0.125070133535256</v>
      </c>
    </row>
    <row r="220" s="349" customFormat="1" ht="24" customHeight="1" spans="1:10">
      <c r="A220" s="422">
        <v>2013801</v>
      </c>
      <c r="B220" s="413">
        <f t="shared" si="59"/>
        <v>7</v>
      </c>
      <c r="C220" s="422" t="s">
        <v>170</v>
      </c>
      <c r="D220" s="414">
        <v>16096090.43</v>
      </c>
      <c r="E220" s="414">
        <v>9507663.95</v>
      </c>
      <c r="F220" s="414">
        <f>VLOOKUP(A220,[2]Sheet2!$A$1:$B$65536,2,FALSE)</f>
        <v>18225992.91</v>
      </c>
      <c r="G220" s="414">
        <f>VLOOKUP(A220,[2]Sheet1!$A$1:$B$65536,2,FALSE)</f>
        <v>17027679.13</v>
      </c>
      <c r="H220" s="415">
        <f t="shared" si="63"/>
        <v>0.93425248292824</v>
      </c>
      <c r="I220" s="414">
        <f t="shared" si="64"/>
        <v>931588.699999999</v>
      </c>
      <c r="J220" s="415">
        <f t="shared" si="65"/>
        <v>0.0578767063996918</v>
      </c>
    </row>
    <row r="221" s="349" customFormat="1" ht="24" customHeight="1" spans="1:10">
      <c r="A221" s="422">
        <v>2013802</v>
      </c>
      <c r="B221" s="413">
        <f t="shared" si="59"/>
        <v>7</v>
      </c>
      <c r="C221" s="422" t="s">
        <v>171</v>
      </c>
      <c r="D221" s="414"/>
      <c r="E221" s="414"/>
      <c r="F221" s="414"/>
      <c r="G221" s="414"/>
      <c r="H221" s="415"/>
      <c r="I221" s="414"/>
      <c r="J221" s="415"/>
    </row>
    <row r="222" s="349" customFormat="1" ht="24" customHeight="1" spans="1:10">
      <c r="A222" s="422">
        <v>2013803</v>
      </c>
      <c r="B222" s="413">
        <f t="shared" si="59"/>
        <v>7</v>
      </c>
      <c r="C222" s="422" t="s">
        <v>172</v>
      </c>
      <c r="D222" s="414"/>
      <c r="E222" s="414"/>
      <c r="F222" s="414"/>
      <c r="G222" s="414"/>
      <c r="H222" s="415"/>
      <c r="I222" s="414"/>
      <c r="J222" s="415"/>
    </row>
    <row r="223" s="349" customFormat="1" ht="24" customHeight="1" spans="1:10">
      <c r="A223" s="422">
        <v>2013804</v>
      </c>
      <c r="B223" s="413">
        <f t="shared" si="59"/>
        <v>7</v>
      </c>
      <c r="C223" s="422" t="s">
        <v>177</v>
      </c>
      <c r="D223" s="414">
        <v>72921</v>
      </c>
      <c r="E223" s="414"/>
      <c r="F223" s="414">
        <f>VLOOKUP(A223,[2]Sheet2!$A$1:$B$65536,2,FALSE)</f>
        <v>41960</v>
      </c>
      <c r="G223" s="414">
        <f>VLOOKUP(A223,[2]Sheet1!$A$1:$B$65536,2,FALSE)</f>
        <v>41960</v>
      </c>
      <c r="H223" s="415">
        <f t="shared" si="63"/>
        <v>1</v>
      </c>
      <c r="I223" s="414">
        <f t="shared" si="64"/>
        <v>-30961</v>
      </c>
      <c r="J223" s="415">
        <f t="shared" si="65"/>
        <v>-0.424582767652665</v>
      </c>
    </row>
    <row r="224" s="349" customFormat="1" ht="24" customHeight="1" spans="1:10">
      <c r="A224" s="422">
        <v>2013805</v>
      </c>
      <c r="B224" s="413">
        <f t="shared" si="59"/>
        <v>7</v>
      </c>
      <c r="C224" s="422" t="s">
        <v>178</v>
      </c>
      <c r="D224" s="414"/>
      <c r="E224" s="414"/>
      <c r="F224" s="414">
        <f>VLOOKUP(A224,[2]Sheet2!$A$1:$B$65536,2,FALSE)</f>
        <v>4800</v>
      </c>
      <c r="G224" s="414">
        <f>VLOOKUP(A224,[2]Sheet1!$A$1:$B$65536,2,FALSE)</f>
        <v>451800</v>
      </c>
      <c r="H224" s="415"/>
      <c r="I224" s="414">
        <f t="shared" si="64"/>
        <v>451800</v>
      </c>
      <c r="J224" s="415"/>
    </row>
    <row r="225" s="349" customFormat="1" ht="24" customHeight="1" spans="1:10">
      <c r="A225" s="422">
        <v>2013808</v>
      </c>
      <c r="B225" s="413">
        <f t="shared" si="59"/>
        <v>7</v>
      </c>
      <c r="C225" s="422" t="s">
        <v>179</v>
      </c>
      <c r="D225" s="414"/>
      <c r="E225" s="414"/>
      <c r="F225" s="414">
        <f>VLOOKUP(A225,[2]Sheet2!$A$1:$B$65536,2,FALSE)</f>
        <v>963708</v>
      </c>
      <c r="G225" s="414">
        <f>VLOOKUP(A225,[2]Sheet1!$A$1:$B$65536,2,FALSE)</f>
        <v>963708</v>
      </c>
      <c r="H225" s="415">
        <f>G225/F225</f>
        <v>1</v>
      </c>
      <c r="I225" s="414">
        <f t="shared" si="64"/>
        <v>963708</v>
      </c>
      <c r="J225" s="415"/>
    </row>
    <row r="226" s="349" customFormat="1" ht="24" customHeight="1" spans="1:10">
      <c r="A226" s="422">
        <v>2013810</v>
      </c>
      <c r="B226" s="413">
        <f t="shared" si="59"/>
        <v>7</v>
      </c>
      <c r="C226" s="422" t="s">
        <v>180</v>
      </c>
      <c r="D226" s="414"/>
      <c r="E226" s="414"/>
      <c r="F226" s="414"/>
      <c r="G226" s="414"/>
      <c r="H226" s="415"/>
      <c r="I226" s="414"/>
      <c r="J226" s="415"/>
    </row>
    <row r="227" s="349" customFormat="1" ht="24" customHeight="1" spans="1:10">
      <c r="A227" s="422">
        <v>2013812</v>
      </c>
      <c r="B227" s="413">
        <f t="shared" si="59"/>
        <v>7</v>
      </c>
      <c r="C227" s="422" t="s">
        <v>181</v>
      </c>
      <c r="D227" s="414"/>
      <c r="E227" s="414"/>
      <c r="F227" s="414">
        <f>VLOOKUP(A227,[2]Sheet2!$A$1:$B$65536,2,FALSE)</f>
        <v>30000</v>
      </c>
      <c r="G227" s="414">
        <f>VLOOKUP(A227,[2]Sheet1!$A$1:$B$65536,2,FALSE)</f>
        <v>30000</v>
      </c>
      <c r="H227" s="415"/>
      <c r="I227" s="414"/>
      <c r="J227" s="415"/>
    </row>
    <row r="228" s="349" customFormat="1" ht="24" customHeight="1" spans="1:10">
      <c r="A228" s="422">
        <v>2013813</v>
      </c>
      <c r="B228" s="413">
        <f t="shared" si="59"/>
        <v>7</v>
      </c>
      <c r="C228" s="422" t="s">
        <v>182</v>
      </c>
      <c r="D228" s="414"/>
      <c r="E228" s="414"/>
      <c r="F228" s="414"/>
      <c r="G228" s="414"/>
      <c r="H228" s="415"/>
      <c r="I228" s="414"/>
      <c r="J228" s="415"/>
    </row>
    <row r="229" s="349" customFormat="1" ht="24" customHeight="1" spans="1:10">
      <c r="A229" s="422">
        <v>2013814</v>
      </c>
      <c r="B229" s="413">
        <f t="shared" si="59"/>
        <v>7</v>
      </c>
      <c r="C229" s="422" t="s">
        <v>183</v>
      </c>
      <c r="D229" s="414"/>
      <c r="E229" s="414"/>
      <c r="F229" s="414"/>
      <c r="G229" s="414"/>
      <c r="H229" s="415"/>
      <c r="I229" s="414"/>
      <c r="J229" s="415"/>
    </row>
    <row r="230" s="349" customFormat="1" ht="24" customHeight="1" spans="1:10">
      <c r="A230" s="422">
        <v>2013815</v>
      </c>
      <c r="B230" s="413">
        <f t="shared" si="59"/>
        <v>7</v>
      </c>
      <c r="C230" s="422" t="s">
        <v>184</v>
      </c>
      <c r="D230" s="414"/>
      <c r="E230" s="414"/>
      <c r="F230" s="414">
        <f>VLOOKUP(A230,[2]Sheet2!$A$1:$B$65536,2,FALSE)</f>
        <v>3800</v>
      </c>
      <c r="G230" s="414">
        <f>VLOOKUP(A230,[2]Sheet1!$A$1:$B$65536,2,FALSE)</f>
        <v>3800</v>
      </c>
      <c r="H230" s="415"/>
      <c r="I230" s="414">
        <f t="shared" ref="I230:I234" si="66">G230-D230</f>
        <v>3800</v>
      </c>
      <c r="J230" s="415"/>
    </row>
    <row r="231" s="349" customFormat="1" ht="24" customHeight="1" spans="1:10">
      <c r="A231" s="422">
        <v>2013816</v>
      </c>
      <c r="B231" s="413">
        <f t="shared" si="59"/>
        <v>7</v>
      </c>
      <c r="C231" s="422" t="s">
        <v>185</v>
      </c>
      <c r="D231" s="414">
        <v>458278</v>
      </c>
      <c r="E231" s="414">
        <v>151722</v>
      </c>
      <c r="F231" s="414">
        <f>VLOOKUP(A231,[2]Sheet2!$A$1:$B$65536,2,FALSE)</f>
        <v>513372</v>
      </c>
      <c r="G231" s="414">
        <f>VLOOKUP(A231,[2]Sheet1!$A$1:$B$65536,2,FALSE)</f>
        <v>157652</v>
      </c>
      <c r="H231" s="415">
        <f>G231/F231</f>
        <v>0.307091154172803</v>
      </c>
      <c r="I231" s="414">
        <f t="shared" si="66"/>
        <v>-300626</v>
      </c>
      <c r="J231" s="415">
        <f t="shared" ref="J231:J234" si="67">I231/D231</f>
        <v>-0.65599046866749</v>
      </c>
    </row>
    <row r="232" s="349" customFormat="1" ht="24" customHeight="1" spans="1:10">
      <c r="A232" s="422">
        <v>2013850</v>
      </c>
      <c r="B232" s="413">
        <f t="shared" si="59"/>
        <v>7</v>
      </c>
      <c r="C232" s="422" t="s">
        <v>174</v>
      </c>
      <c r="D232" s="414"/>
      <c r="E232" s="414"/>
      <c r="F232" s="414"/>
      <c r="G232" s="414"/>
      <c r="H232" s="415"/>
      <c r="I232" s="414"/>
      <c r="J232" s="415"/>
    </row>
    <row r="233" s="349" customFormat="1" ht="24" customHeight="1" spans="1:10">
      <c r="A233" s="422">
        <v>2013899</v>
      </c>
      <c r="B233" s="413">
        <f t="shared" si="59"/>
        <v>7</v>
      </c>
      <c r="C233" s="422" t="s">
        <v>186</v>
      </c>
      <c r="D233" s="414">
        <v>564896.1</v>
      </c>
      <c r="E233" s="414"/>
      <c r="F233" s="414">
        <f>VLOOKUP(A233,[2]Sheet2!$A$1:$B$65536,2,FALSE)</f>
        <v>627490.34</v>
      </c>
      <c r="G233" s="414">
        <f>VLOOKUP(A233,[2]Sheet1!$A$1:$B$65536,2,FALSE)</f>
        <v>665815.34</v>
      </c>
      <c r="H233" s="415">
        <f>G233/F233</f>
        <v>1.06107663745071</v>
      </c>
      <c r="I233" s="414">
        <f t="shared" si="66"/>
        <v>100919.24</v>
      </c>
      <c r="J233" s="415">
        <f t="shared" si="67"/>
        <v>0.178650976701733</v>
      </c>
    </row>
    <row r="234" s="349" customFormat="1" ht="24" customHeight="1" spans="1:10">
      <c r="A234" s="407" t="s">
        <v>187</v>
      </c>
      <c r="B234" s="408">
        <f t="shared" si="59"/>
        <v>5</v>
      </c>
      <c r="C234" s="409" t="s">
        <v>188</v>
      </c>
      <c r="D234" s="410">
        <v>82614</v>
      </c>
      <c r="E234" s="410">
        <v>6970396.54</v>
      </c>
      <c r="F234" s="410"/>
      <c r="G234" s="410"/>
      <c r="H234" s="411"/>
      <c r="I234" s="410">
        <f t="shared" si="66"/>
        <v>-82614</v>
      </c>
      <c r="J234" s="411">
        <f t="shared" si="67"/>
        <v>-1</v>
      </c>
    </row>
    <row r="235" s="349" customFormat="1" ht="24" customHeight="1" spans="1:10">
      <c r="A235" s="422" t="s">
        <v>189</v>
      </c>
      <c r="B235" s="413">
        <f t="shared" si="59"/>
        <v>7</v>
      </c>
      <c r="C235" s="422" t="s">
        <v>58</v>
      </c>
      <c r="D235" s="414"/>
      <c r="E235" s="414"/>
      <c r="F235" s="414" t="e">
        <f>VLOOKUP(A235,[2]Sheet2!$A$1:$B$65536,2,FALSE)</f>
        <v>#N/A</v>
      </c>
      <c r="G235" s="414"/>
      <c r="H235" s="415"/>
      <c r="I235" s="414"/>
      <c r="J235" s="415"/>
    </row>
    <row r="236" s="349" customFormat="1" ht="24" customHeight="1" spans="1:10">
      <c r="A236" s="422" t="s">
        <v>190</v>
      </c>
      <c r="B236" s="413">
        <f t="shared" si="59"/>
        <v>7</v>
      </c>
      <c r="C236" s="422" t="s">
        <v>59</v>
      </c>
      <c r="D236" s="414"/>
      <c r="E236" s="414"/>
      <c r="F236" s="414" t="e">
        <f>VLOOKUP(A236,[2]Sheet2!$A$1:$B$65536,2,FALSE)</f>
        <v>#N/A</v>
      </c>
      <c r="G236" s="414"/>
      <c r="H236" s="415"/>
      <c r="I236" s="414"/>
      <c r="J236" s="415"/>
    </row>
    <row r="237" s="349" customFormat="1" ht="24" customHeight="1" spans="1:10">
      <c r="A237" s="422" t="s">
        <v>191</v>
      </c>
      <c r="B237" s="413">
        <f t="shared" si="59"/>
        <v>7</v>
      </c>
      <c r="C237" s="422" t="s">
        <v>60</v>
      </c>
      <c r="D237" s="414"/>
      <c r="E237" s="414"/>
      <c r="F237" s="414" t="e">
        <f>VLOOKUP(A237,[2]Sheet2!$A$1:$B$65536,2,FALSE)</f>
        <v>#N/A</v>
      </c>
      <c r="G237" s="414"/>
      <c r="H237" s="415"/>
      <c r="I237" s="414"/>
      <c r="J237" s="415"/>
    </row>
    <row r="238" s="349" customFormat="1" ht="24" customHeight="1" spans="1:10">
      <c r="A238" s="422" t="s">
        <v>192</v>
      </c>
      <c r="B238" s="413">
        <f t="shared" si="59"/>
        <v>7</v>
      </c>
      <c r="C238" s="422" t="s">
        <v>153</v>
      </c>
      <c r="D238" s="414">
        <v>82614</v>
      </c>
      <c r="E238" s="414">
        <v>6970396.54</v>
      </c>
      <c r="F238" s="414"/>
      <c r="G238" s="414"/>
      <c r="H238" s="415"/>
      <c r="I238" s="414">
        <f>G238-D238</f>
        <v>-82614</v>
      </c>
      <c r="J238" s="415"/>
    </row>
    <row r="239" s="349" customFormat="1" ht="24" customHeight="1" spans="1:10">
      <c r="A239" s="422" t="s">
        <v>193</v>
      </c>
      <c r="B239" s="413">
        <f t="shared" si="59"/>
        <v>7</v>
      </c>
      <c r="C239" s="422" t="s">
        <v>67</v>
      </c>
      <c r="D239" s="414"/>
      <c r="E239" s="414"/>
      <c r="F239" s="414" t="e">
        <f>VLOOKUP(A239,[2]Sheet2!$A$1:$B$65536,2,FALSE)</f>
        <v>#N/A</v>
      </c>
      <c r="G239" s="414"/>
      <c r="H239" s="415"/>
      <c r="I239" s="414"/>
      <c r="J239" s="415"/>
    </row>
    <row r="240" s="349" customFormat="1" ht="24" customHeight="1" spans="1:10">
      <c r="A240" s="422" t="s">
        <v>194</v>
      </c>
      <c r="B240" s="413">
        <f t="shared" si="59"/>
        <v>7</v>
      </c>
      <c r="C240" s="422" t="s">
        <v>195</v>
      </c>
      <c r="D240" s="414"/>
      <c r="E240" s="414"/>
      <c r="F240" s="414" t="e">
        <f>VLOOKUP(A240,[2]Sheet2!$A$1:$B$65536,2,FALSE)</f>
        <v>#N/A</v>
      </c>
      <c r="G240" s="414"/>
      <c r="H240" s="415"/>
      <c r="I240" s="414"/>
      <c r="J240" s="415"/>
    </row>
    <row r="241" s="349" customFormat="1" ht="24" customHeight="1" spans="1:10">
      <c r="A241" s="407" t="s">
        <v>196</v>
      </c>
      <c r="B241" s="408">
        <f t="shared" si="59"/>
        <v>5</v>
      </c>
      <c r="C241" s="409" t="s">
        <v>197</v>
      </c>
      <c r="D241" s="410">
        <v>267414.5</v>
      </c>
      <c r="E241" s="410"/>
      <c r="F241" s="410"/>
      <c r="G241" s="410"/>
      <c r="H241" s="411"/>
      <c r="I241" s="410">
        <f>G241-D241</f>
        <v>-267414.5</v>
      </c>
      <c r="J241" s="411">
        <f>I241/D241</f>
        <v>-1</v>
      </c>
    </row>
    <row r="242" s="349" customFormat="1" ht="24" customHeight="1" spans="1:10">
      <c r="A242" s="422" t="s">
        <v>198</v>
      </c>
      <c r="B242" s="413">
        <f t="shared" si="59"/>
        <v>7</v>
      </c>
      <c r="C242" s="422" t="s">
        <v>58</v>
      </c>
      <c r="D242" s="414"/>
      <c r="E242" s="414"/>
      <c r="F242" s="414" t="e">
        <f>VLOOKUP(A242,[2]Sheet2!$A$1:$B$65536,2,FALSE)</f>
        <v>#N/A</v>
      </c>
      <c r="G242" s="414"/>
      <c r="H242" s="415"/>
      <c r="I242" s="414"/>
      <c r="J242" s="415"/>
    </row>
    <row r="243" s="349" customFormat="1" ht="24" customHeight="1" spans="1:10">
      <c r="A243" s="422" t="s">
        <v>199</v>
      </c>
      <c r="B243" s="413">
        <f t="shared" si="59"/>
        <v>7</v>
      </c>
      <c r="C243" s="422" t="s">
        <v>59</v>
      </c>
      <c r="D243" s="414"/>
      <c r="E243" s="414"/>
      <c r="F243" s="414" t="e">
        <f>VLOOKUP(A243,[2]Sheet2!$A$1:$B$65536,2,FALSE)</f>
        <v>#N/A</v>
      </c>
      <c r="G243" s="414"/>
      <c r="H243" s="415"/>
      <c r="I243" s="414"/>
      <c r="J243" s="415"/>
    </row>
    <row r="244" s="349" customFormat="1" ht="24" customHeight="1" spans="1:10">
      <c r="A244" s="422" t="s">
        <v>200</v>
      </c>
      <c r="B244" s="413">
        <f t="shared" si="59"/>
        <v>7</v>
      </c>
      <c r="C244" s="422" t="s">
        <v>60</v>
      </c>
      <c r="D244" s="414"/>
      <c r="E244" s="414"/>
      <c r="F244" s="414" t="e">
        <f>VLOOKUP(A244,[2]Sheet2!$A$1:$B$65536,2,FALSE)</f>
        <v>#N/A</v>
      </c>
      <c r="G244" s="414"/>
      <c r="H244" s="415"/>
      <c r="I244" s="414"/>
      <c r="J244" s="415"/>
    </row>
    <row r="245" s="349" customFormat="1" ht="24" customHeight="1" spans="1:10">
      <c r="A245" s="422" t="s">
        <v>201</v>
      </c>
      <c r="B245" s="413">
        <f t="shared" si="59"/>
        <v>7</v>
      </c>
      <c r="C245" s="422" t="s">
        <v>202</v>
      </c>
      <c r="D245" s="414"/>
      <c r="E245" s="414"/>
      <c r="F245" s="414" t="e">
        <f>VLOOKUP(A245,[2]Sheet2!$A$1:$B$65536,2,FALSE)</f>
        <v>#N/A</v>
      </c>
      <c r="G245" s="414"/>
      <c r="H245" s="415"/>
      <c r="I245" s="414"/>
      <c r="J245" s="415"/>
    </row>
    <row r="246" s="349" customFormat="1" ht="24" customHeight="1" spans="1:10">
      <c r="A246" s="422" t="s">
        <v>203</v>
      </c>
      <c r="B246" s="413">
        <f t="shared" si="59"/>
        <v>7</v>
      </c>
      <c r="C246" s="422" t="s">
        <v>204</v>
      </c>
      <c r="D246" s="414">
        <v>267414.5</v>
      </c>
      <c r="E246" s="414"/>
      <c r="F246" s="414"/>
      <c r="G246" s="414"/>
      <c r="H246" s="415"/>
      <c r="I246" s="414">
        <f t="shared" ref="I246:I250" si="68">G246-D246</f>
        <v>-267414.5</v>
      </c>
      <c r="J246" s="415"/>
    </row>
    <row r="247" s="349" customFormat="1" ht="24" customHeight="1" spans="1:10">
      <c r="A247" s="407">
        <v>20199</v>
      </c>
      <c r="B247" s="408">
        <f t="shared" si="59"/>
        <v>5</v>
      </c>
      <c r="C247" s="409" t="s">
        <v>205</v>
      </c>
      <c r="D247" s="410">
        <v>6325977.75</v>
      </c>
      <c r="E247" s="410"/>
      <c r="F247" s="410">
        <f>VLOOKUP(A247,[2]Sheet2!$A$1:$B$65536,2,FALSE)</f>
        <v>6072842.67</v>
      </c>
      <c r="G247" s="410">
        <f>VLOOKUP(A247,[2]Sheet1!$A$1:$B$65536,2,FALSE)</f>
        <v>10983543.83</v>
      </c>
      <c r="H247" s="411">
        <f t="shared" ref="H247:H250" si="69">G247/F247</f>
        <v>1.80863302852534</v>
      </c>
      <c r="I247" s="410">
        <f t="shared" si="68"/>
        <v>4657566.08</v>
      </c>
      <c r="J247" s="411">
        <f t="shared" ref="J247:J250" si="70">I247/D247</f>
        <v>0.736260269015331</v>
      </c>
    </row>
    <row r="248" s="349" customFormat="1" ht="24" customHeight="1" spans="1:10">
      <c r="A248" s="412">
        <v>2019901</v>
      </c>
      <c r="B248" s="413">
        <f t="shared" si="59"/>
        <v>7</v>
      </c>
      <c r="C248" s="6" t="s">
        <v>206</v>
      </c>
      <c r="D248" s="414"/>
      <c r="E248" s="414"/>
      <c r="F248" s="414"/>
      <c r="G248" s="414"/>
      <c r="H248" s="415"/>
      <c r="I248" s="414"/>
      <c r="J248" s="415"/>
    </row>
    <row r="249" s="349" customFormat="1" ht="24" customHeight="1" spans="1:10">
      <c r="A249" s="412">
        <v>2019999</v>
      </c>
      <c r="B249" s="413">
        <f t="shared" si="59"/>
        <v>7</v>
      </c>
      <c r="C249" s="6" t="s">
        <v>207</v>
      </c>
      <c r="D249" s="414">
        <v>6325977.75</v>
      </c>
      <c r="E249" s="414"/>
      <c r="F249" s="414">
        <f>VLOOKUP(A249,[2]Sheet2!$A$1:$B$65536,2,FALSE)</f>
        <v>6072842.67</v>
      </c>
      <c r="G249" s="414">
        <f>VLOOKUP(A249,[2]Sheet1!$A$1:$B$65536,2,FALSE)</f>
        <v>10983543.83</v>
      </c>
      <c r="H249" s="415">
        <f t="shared" si="69"/>
        <v>1.80863302852534</v>
      </c>
      <c r="I249" s="414">
        <f t="shared" si="68"/>
        <v>4657566.08</v>
      </c>
      <c r="J249" s="415">
        <f t="shared" si="70"/>
        <v>0.736260269015331</v>
      </c>
    </row>
    <row r="250" s="352" customFormat="1" ht="24" customHeight="1" spans="1:10">
      <c r="A250" s="401">
        <v>203</v>
      </c>
      <c r="B250" s="402">
        <f t="shared" si="59"/>
        <v>3</v>
      </c>
      <c r="C250" s="423" t="s">
        <v>208</v>
      </c>
      <c r="D250" s="405">
        <v>3430179.43</v>
      </c>
      <c r="E250" s="405">
        <v>259936</v>
      </c>
      <c r="F250" s="404">
        <f>VLOOKUP(A250,[2]Sheet2!$A$1:$B$65536,2,FALSE)</f>
        <v>2004953.77</v>
      </c>
      <c r="G250" s="404">
        <f>VLOOKUP(A250,[2]Sheet1!$A$1:$B$65536,2,FALSE)</f>
        <v>1997647.53</v>
      </c>
      <c r="H250" s="406">
        <f t="shared" si="69"/>
        <v>0.996355906001763</v>
      </c>
      <c r="I250" s="405">
        <f t="shared" si="68"/>
        <v>-1432531.9</v>
      </c>
      <c r="J250" s="406">
        <f t="shared" si="70"/>
        <v>-0.417625937428002</v>
      </c>
    </row>
    <row r="251" s="352" customFormat="1" ht="24" customHeight="1" spans="1:10">
      <c r="A251" s="407">
        <v>20301</v>
      </c>
      <c r="B251" s="408">
        <f t="shared" si="59"/>
        <v>5</v>
      </c>
      <c r="C251" s="409" t="s">
        <v>209</v>
      </c>
      <c r="D251" s="410"/>
      <c r="E251" s="410"/>
      <c r="F251" s="410"/>
      <c r="G251" s="410"/>
      <c r="H251" s="411"/>
      <c r="I251" s="410"/>
      <c r="J251" s="411"/>
    </row>
    <row r="252" s="352" customFormat="1" ht="24" customHeight="1" spans="1:10">
      <c r="A252" s="412">
        <v>2030101</v>
      </c>
      <c r="B252" s="413">
        <f t="shared" si="59"/>
        <v>7</v>
      </c>
      <c r="C252" s="6" t="s">
        <v>210</v>
      </c>
      <c r="D252" s="414"/>
      <c r="E252" s="414"/>
      <c r="F252" s="414"/>
      <c r="G252" s="414"/>
      <c r="H252" s="415"/>
      <c r="I252" s="414"/>
      <c r="J252" s="415"/>
    </row>
    <row r="253" s="352" customFormat="1" ht="24" customHeight="1" spans="1:10">
      <c r="A253" s="412">
        <v>2030102</v>
      </c>
      <c r="B253" s="413">
        <f t="shared" si="59"/>
        <v>7</v>
      </c>
      <c r="C253" s="6" t="s">
        <v>211</v>
      </c>
      <c r="D253" s="414"/>
      <c r="E253" s="414"/>
      <c r="F253" s="414"/>
      <c r="G253" s="414"/>
      <c r="H253" s="415"/>
      <c r="I253" s="414"/>
      <c r="J253" s="415"/>
    </row>
    <row r="254" s="352" customFormat="1" ht="24" customHeight="1" spans="1:10">
      <c r="A254" s="412">
        <v>2030199</v>
      </c>
      <c r="B254" s="413">
        <f t="shared" si="59"/>
        <v>7</v>
      </c>
      <c r="C254" s="6" t="s">
        <v>212</v>
      </c>
      <c r="D254" s="414"/>
      <c r="E254" s="414"/>
      <c r="F254" s="414"/>
      <c r="G254" s="414"/>
      <c r="H254" s="415"/>
      <c r="I254" s="414"/>
      <c r="J254" s="415"/>
    </row>
    <row r="255" s="352" customFormat="1" ht="24" customHeight="1" spans="1:10">
      <c r="A255" s="407">
        <v>20304</v>
      </c>
      <c r="B255" s="408">
        <f t="shared" si="59"/>
        <v>5</v>
      </c>
      <c r="C255" s="409" t="s">
        <v>213</v>
      </c>
      <c r="D255" s="410"/>
      <c r="E255" s="410"/>
      <c r="F255" s="410"/>
      <c r="G255" s="410"/>
      <c r="H255" s="411"/>
      <c r="I255" s="410"/>
      <c r="J255" s="411"/>
    </row>
    <row r="256" s="352" customFormat="1" ht="24" customHeight="1" spans="1:10">
      <c r="A256" s="412">
        <v>2030401</v>
      </c>
      <c r="B256" s="413">
        <f t="shared" si="59"/>
        <v>7</v>
      </c>
      <c r="C256" s="6" t="s">
        <v>214</v>
      </c>
      <c r="D256" s="414"/>
      <c r="E256" s="414"/>
      <c r="F256" s="414"/>
      <c r="G256" s="414"/>
      <c r="H256" s="415"/>
      <c r="I256" s="414"/>
      <c r="J256" s="415"/>
    </row>
    <row r="257" s="352" customFormat="1" ht="24" customHeight="1" spans="1:10">
      <c r="A257" s="407">
        <v>20305</v>
      </c>
      <c r="B257" s="408">
        <f t="shared" si="59"/>
        <v>5</v>
      </c>
      <c r="C257" s="409" t="s">
        <v>215</v>
      </c>
      <c r="D257" s="410"/>
      <c r="E257" s="410"/>
      <c r="F257" s="410"/>
      <c r="G257" s="410"/>
      <c r="H257" s="411"/>
      <c r="I257" s="410"/>
      <c r="J257" s="411"/>
    </row>
    <row r="258" s="352" customFormat="1" ht="24" customHeight="1" spans="1:10">
      <c r="A258" s="412">
        <v>2030501</v>
      </c>
      <c r="B258" s="413">
        <f t="shared" si="59"/>
        <v>7</v>
      </c>
      <c r="C258" s="6" t="s">
        <v>216</v>
      </c>
      <c r="D258" s="414"/>
      <c r="E258" s="414"/>
      <c r="F258" s="414"/>
      <c r="G258" s="414"/>
      <c r="H258" s="415"/>
      <c r="I258" s="414"/>
      <c r="J258" s="415"/>
    </row>
    <row r="259" s="352" customFormat="1" ht="24" customHeight="1" spans="1:10">
      <c r="A259" s="407">
        <v>20306</v>
      </c>
      <c r="B259" s="408">
        <f t="shared" si="59"/>
        <v>5</v>
      </c>
      <c r="C259" s="409" t="s">
        <v>217</v>
      </c>
      <c r="D259" s="410">
        <v>3430179.43</v>
      </c>
      <c r="E259" s="410">
        <v>259936</v>
      </c>
      <c r="F259" s="410">
        <f>VLOOKUP(A259,[2]Sheet2!$A$1:$B$65536,2,FALSE)</f>
        <v>2004953.77</v>
      </c>
      <c r="G259" s="410">
        <f>VLOOKUP(A259,[2]Sheet1!$A$1:$B$65536,2,FALSE)</f>
        <v>1997647.53</v>
      </c>
      <c r="H259" s="411">
        <f>G259/F259</f>
        <v>0.996355906001763</v>
      </c>
      <c r="I259" s="410">
        <f>G259-D259</f>
        <v>-1432531.9</v>
      </c>
      <c r="J259" s="411">
        <f>I259/D259</f>
        <v>-0.417625937428002</v>
      </c>
    </row>
    <row r="260" s="352" customFormat="1" ht="24" customHeight="1" spans="1:10">
      <c r="A260" s="412">
        <v>2030601</v>
      </c>
      <c r="B260" s="413">
        <f t="shared" si="59"/>
        <v>7</v>
      </c>
      <c r="C260" s="6" t="s">
        <v>218</v>
      </c>
      <c r="D260" s="414"/>
      <c r="E260" s="414"/>
      <c r="F260" s="414">
        <f>VLOOKUP(A260,[2]Sheet2!$A$1:$B$65536,2,FALSE)</f>
        <v>812000</v>
      </c>
      <c r="G260" s="414">
        <f>VLOOKUP(A260,[2]Sheet1!$A$1:$B$65536,2,FALSE)</f>
        <v>812000</v>
      </c>
      <c r="H260" s="415"/>
      <c r="I260" s="414"/>
      <c r="J260" s="415"/>
    </row>
    <row r="261" s="352" customFormat="1" ht="24" customHeight="1" spans="1:10">
      <c r="A261" s="412">
        <v>2030602</v>
      </c>
      <c r="B261" s="413">
        <f t="shared" si="59"/>
        <v>7</v>
      </c>
      <c r="C261" s="6" t="s">
        <v>219</v>
      </c>
      <c r="D261" s="414"/>
      <c r="E261" s="414"/>
      <c r="F261" s="414"/>
      <c r="G261" s="414"/>
      <c r="H261" s="415"/>
      <c r="I261" s="414"/>
      <c r="J261" s="415"/>
    </row>
    <row r="262" s="352" customFormat="1" ht="24" customHeight="1" spans="1:10">
      <c r="A262" s="412">
        <v>2030603</v>
      </c>
      <c r="B262" s="413">
        <f t="shared" si="59"/>
        <v>7</v>
      </c>
      <c r="C262" s="6" t="s">
        <v>220</v>
      </c>
      <c r="D262" s="414"/>
      <c r="E262" s="414"/>
      <c r="F262" s="414">
        <f>VLOOKUP(A262,[2]Sheet2!$A$1:$B$65536,2,FALSE)</f>
        <v>88636</v>
      </c>
      <c r="G262" s="414">
        <f>VLOOKUP(A262,[2]Sheet1!$A$1:$B$65536,2,FALSE)</f>
        <v>88636</v>
      </c>
      <c r="H262" s="415"/>
      <c r="I262" s="414"/>
      <c r="J262" s="415"/>
    </row>
    <row r="263" s="352" customFormat="1" ht="24" customHeight="1" spans="1:10">
      <c r="A263" s="412">
        <v>2030604</v>
      </c>
      <c r="B263" s="413">
        <f t="shared" si="59"/>
        <v>7</v>
      </c>
      <c r="C263" s="6" t="s">
        <v>221</v>
      </c>
      <c r="D263" s="414"/>
      <c r="E263" s="414"/>
      <c r="F263" s="414"/>
      <c r="G263" s="414"/>
      <c r="H263" s="415"/>
      <c r="I263" s="414"/>
      <c r="J263" s="415"/>
    </row>
    <row r="264" s="352" customFormat="1" ht="24" customHeight="1" spans="1:10">
      <c r="A264" s="412">
        <v>2030607</v>
      </c>
      <c r="B264" s="413">
        <f t="shared" ref="B264:B327" si="71">LEN(A264)</f>
        <v>7</v>
      </c>
      <c r="C264" s="6" t="s">
        <v>222</v>
      </c>
      <c r="D264" s="414">
        <v>3430179.43</v>
      </c>
      <c r="E264" s="414">
        <v>259936</v>
      </c>
      <c r="F264" s="414">
        <f>VLOOKUP(A264,[2]Sheet2!$A$1:$B$65536,2,FALSE)</f>
        <v>1104317.77</v>
      </c>
      <c r="G264" s="414">
        <f>VLOOKUP(A264,[2]Sheet1!$A$1:$B$65536,2,FALSE)</f>
        <v>1097011.53</v>
      </c>
      <c r="H264" s="415">
        <f>G264/F264</f>
        <v>0.993383933322018</v>
      </c>
      <c r="I264" s="414">
        <f>G264-D264</f>
        <v>-2333167.9</v>
      </c>
      <c r="J264" s="415">
        <f>I264/D264</f>
        <v>-0.680188295572631</v>
      </c>
    </row>
    <row r="265" s="352" customFormat="1" ht="24" customHeight="1" spans="1:10">
      <c r="A265" s="412">
        <v>2030608</v>
      </c>
      <c r="B265" s="413">
        <f t="shared" si="71"/>
        <v>7</v>
      </c>
      <c r="C265" s="6" t="s">
        <v>223</v>
      </c>
      <c r="D265" s="414"/>
      <c r="E265" s="414"/>
      <c r="F265" s="414"/>
      <c r="G265" s="414"/>
      <c r="H265" s="415"/>
      <c r="I265" s="414"/>
      <c r="J265" s="415"/>
    </row>
    <row r="266" s="352" customFormat="1" ht="24" customHeight="1" spans="1:10">
      <c r="A266" s="412">
        <v>2030699</v>
      </c>
      <c r="B266" s="413">
        <f t="shared" si="71"/>
        <v>7</v>
      </c>
      <c r="C266" s="6" t="s">
        <v>224</v>
      </c>
      <c r="D266" s="414"/>
      <c r="E266" s="414"/>
      <c r="F266" s="414"/>
      <c r="G266" s="414"/>
      <c r="H266" s="415"/>
      <c r="I266" s="414"/>
      <c r="J266" s="415"/>
    </row>
    <row r="267" s="352" customFormat="1" ht="24" customHeight="1" spans="1:10">
      <c r="A267" s="407">
        <v>20399</v>
      </c>
      <c r="B267" s="408">
        <f t="shared" si="71"/>
        <v>5</v>
      </c>
      <c r="C267" s="409" t="s">
        <v>225</v>
      </c>
      <c r="D267" s="410"/>
      <c r="E267" s="410"/>
      <c r="F267" s="410"/>
      <c r="G267" s="410"/>
      <c r="H267" s="411"/>
      <c r="I267" s="410"/>
      <c r="J267" s="411"/>
    </row>
    <row r="268" s="352" customFormat="1" ht="24" customHeight="1" spans="1:10">
      <c r="A268" s="412">
        <v>2039999</v>
      </c>
      <c r="B268" s="413">
        <f t="shared" si="71"/>
        <v>7</v>
      </c>
      <c r="C268" s="6" t="s">
        <v>226</v>
      </c>
      <c r="D268" s="414"/>
      <c r="E268" s="414"/>
      <c r="F268" s="414"/>
      <c r="G268" s="414"/>
      <c r="H268" s="415"/>
      <c r="I268" s="414"/>
      <c r="J268" s="415"/>
    </row>
    <row r="269" s="352" customFormat="1" ht="24" customHeight="1" spans="1:10">
      <c r="A269" s="401">
        <v>204</v>
      </c>
      <c r="B269" s="402">
        <f t="shared" si="71"/>
        <v>3</v>
      </c>
      <c r="C269" s="423" t="s">
        <v>227</v>
      </c>
      <c r="D269" s="405">
        <v>14717876.3</v>
      </c>
      <c r="E269" s="405">
        <v>4985857.87</v>
      </c>
      <c r="F269" s="424">
        <f>VLOOKUP(A269,[2]Sheet2!$A$1:$B$65536,2,FALSE)</f>
        <v>172656895.37</v>
      </c>
      <c r="G269" s="424">
        <f>VLOOKUP(A269,[2]Sheet1!$A$1:$B$65536,2,FALSE)</f>
        <v>168389938.45</v>
      </c>
      <c r="H269" s="406">
        <f>G269/F269</f>
        <v>0.975286495735626</v>
      </c>
      <c r="I269" s="405">
        <f>G269-D269</f>
        <v>153672062.15</v>
      </c>
      <c r="J269" s="406">
        <f>I269/D269</f>
        <v>10.4411845172255</v>
      </c>
    </row>
    <row r="270" s="352" customFormat="1" ht="24" customHeight="1" spans="1:10">
      <c r="A270" s="407">
        <v>20401</v>
      </c>
      <c r="B270" s="408">
        <f t="shared" si="71"/>
        <v>5</v>
      </c>
      <c r="C270" s="409" t="s">
        <v>228</v>
      </c>
      <c r="D270" s="410"/>
      <c r="E270" s="410"/>
      <c r="F270" s="410"/>
      <c r="G270" s="410"/>
      <c r="H270" s="411"/>
      <c r="I270" s="410"/>
      <c r="J270" s="411"/>
    </row>
    <row r="271" s="352" customFormat="1" ht="24" customHeight="1" spans="1:10">
      <c r="A271" s="412">
        <v>2040101</v>
      </c>
      <c r="B271" s="413">
        <f t="shared" si="71"/>
        <v>7</v>
      </c>
      <c r="C271" s="6" t="s">
        <v>229</v>
      </c>
      <c r="D271" s="414"/>
      <c r="E271" s="414"/>
      <c r="F271" s="414"/>
      <c r="G271" s="414"/>
      <c r="H271" s="415"/>
      <c r="I271" s="414"/>
      <c r="J271" s="415"/>
    </row>
    <row r="272" s="352" customFormat="1" ht="24" customHeight="1" spans="1:10">
      <c r="A272" s="412">
        <v>2040199</v>
      </c>
      <c r="B272" s="413">
        <f t="shared" si="71"/>
        <v>7</v>
      </c>
      <c r="C272" s="6" t="s">
        <v>230</v>
      </c>
      <c r="D272" s="414"/>
      <c r="E272" s="414"/>
      <c r="F272" s="414"/>
      <c r="G272" s="414"/>
      <c r="H272" s="415"/>
      <c r="I272" s="414"/>
      <c r="J272" s="415"/>
    </row>
    <row r="273" s="352" customFormat="1" ht="24" customHeight="1" spans="1:10">
      <c r="A273" s="407">
        <v>20402</v>
      </c>
      <c r="B273" s="408">
        <f t="shared" si="71"/>
        <v>5</v>
      </c>
      <c r="C273" s="409" t="s">
        <v>231</v>
      </c>
      <c r="D273" s="410"/>
      <c r="E273" s="410"/>
      <c r="F273" s="410">
        <f>VLOOKUP(A273,[2]Sheet2!$A$1:$B$65536,2,FALSE)</f>
        <v>156995293.8</v>
      </c>
      <c r="G273" s="410">
        <f>VLOOKUP(A273,[2]Sheet1!$A$1:$B$65536,2,FALSE)</f>
        <v>151731648.67</v>
      </c>
      <c r="H273" s="411">
        <f>G273/F273</f>
        <v>0.966472592887367</v>
      </c>
      <c r="I273" s="410">
        <f>G273-D273</f>
        <v>151731648.67</v>
      </c>
      <c r="J273" s="411"/>
    </row>
    <row r="274" s="352" customFormat="1" ht="24" customHeight="1" spans="1:10">
      <c r="A274" s="412">
        <v>2040201</v>
      </c>
      <c r="B274" s="413">
        <f t="shared" si="71"/>
        <v>7</v>
      </c>
      <c r="C274" s="6" t="s">
        <v>58</v>
      </c>
      <c r="D274" s="414"/>
      <c r="E274" s="414"/>
      <c r="F274" s="414">
        <f>VLOOKUP(A274,[2]Sheet2!$A$1:$B$65536,2,FALSE)</f>
        <v>39409389.95</v>
      </c>
      <c r="G274" s="414">
        <f>VLOOKUP(A274,[2]Sheet1!$A$1:$B$65536,2,FALSE)</f>
        <v>39409389.95</v>
      </c>
      <c r="H274" s="415"/>
      <c r="I274" s="414"/>
      <c r="J274" s="415"/>
    </row>
    <row r="275" s="352" customFormat="1" ht="24" customHeight="1" spans="1:10">
      <c r="A275" s="412">
        <v>2040202</v>
      </c>
      <c r="B275" s="413">
        <f t="shared" si="71"/>
        <v>7</v>
      </c>
      <c r="C275" s="6" t="s">
        <v>59</v>
      </c>
      <c r="D275" s="414"/>
      <c r="E275" s="414"/>
      <c r="F275" s="414"/>
      <c r="G275" s="414"/>
      <c r="H275" s="415"/>
      <c r="I275" s="414"/>
      <c r="J275" s="415"/>
    </row>
    <row r="276" s="352" customFormat="1" ht="24" customHeight="1" spans="1:10">
      <c r="A276" s="412">
        <v>2040203</v>
      </c>
      <c r="B276" s="413">
        <f t="shared" si="71"/>
        <v>7</v>
      </c>
      <c r="C276" s="6" t="s">
        <v>60</v>
      </c>
      <c r="D276" s="414"/>
      <c r="E276" s="414"/>
      <c r="F276" s="414"/>
      <c r="G276" s="414"/>
      <c r="H276" s="415"/>
      <c r="I276" s="414"/>
      <c r="J276" s="415"/>
    </row>
    <row r="277" s="352" customFormat="1" ht="24" customHeight="1" spans="1:10">
      <c r="A277" s="412">
        <v>2040219</v>
      </c>
      <c r="B277" s="413">
        <f t="shared" si="71"/>
        <v>7</v>
      </c>
      <c r="C277" s="6" t="s">
        <v>99</v>
      </c>
      <c r="D277" s="414"/>
      <c r="E277" s="414"/>
      <c r="F277" s="414"/>
      <c r="G277" s="414"/>
      <c r="H277" s="415"/>
      <c r="I277" s="414"/>
      <c r="J277" s="415"/>
    </row>
    <row r="278" s="352" customFormat="1" ht="24" customHeight="1" spans="1:10">
      <c r="A278" s="412">
        <v>2040220</v>
      </c>
      <c r="B278" s="413">
        <f t="shared" si="71"/>
        <v>7</v>
      </c>
      <c r="C278" s="6" t="s">
        <v>232</v>
      </c>
      <c r="D278" s="414"/>
      <c r="E278" s="414"/>
      <c r="F278" s="414"/>
      <c r="G278" s="414"/>
      <c r="H278" s="415"/>
      <c r="I278" s="414"/>
      <c r="J278" s="415"/>
    </row>
    <row r="279" s="352" customFormat="1" ht="24" customHeight="1" spans="1:10">
      <c r="A279" s="412">
        <v>2040221</v>
      </c>
      <c r="B279" s="413">
        <f t="shared" si="71"/>
        <v>7</v>
      </c>
      <c r="C279" s="6" t="s">
        <v>233</v>
      </c>
      <c r="D279" s="414"/>
      <c r="E279" s="414"/>
      <c r="F279" s="414"/>
      <c r="G279" s="414"/>
      <c r="H279" s="415"/>
      <c r="I279" s="414"/>
      <c r="J279" s="415"/>
    </row>
    <row r="280" s="352" customFormat="1" ht="24" customHeight="1" spans="1:10">
      <c r="A280" s="412">
        <v>2040222</v>
      </c>
      <c r="B280" s="413">
        <f t="shared" si="71"/>
        <v>7</v>
      </c>
      <c r="C280" s="6" t="s">
        <v>234</v>
      </c>
      <c r="D280" s="414"/>
      <c r="E280" s="414"/>
      <c r="F280" s="414"/>
      <c r="G280" s="414"/>
      <c r="H280" s="415"/>
      <c r="I280" s="414"/>
      <c r="J280" s="415"/>
    </row>
    <row r="281" s="352" customFormat="1" ht="24" customHeight="1" spans="1:10">
      <c r="A281" s="412">
        <v>2040223</v>
      </c>
      <c r="B281" s="413">
        <f t="shared" si="71"/>
        <v>7</v>
      </c>
      <c r="C281" s="6" t="s">
        <v>235</v>
      </c>
      <c r="D281" s="414"/>
      <c r="E281" s="414"/>
      <c r="F281" s="414"/>
      <c r="G281" s="414"/>
      <c r="H281" s="415"/>
      <c r="I281" s="414"/>
      <c r="J281" s="415"/>
    </row>
    <row r="282" s="352" customFormat="1" ht="24" customHeight="1" spans="1:10">
      <c r="A282" s="412">
        <v>2040250</v>
      </c>
      <c r="B282" s="413">
        <f t="shared" si="71"/>
        <v>7</v>
      </c>
      <c r="C282" s="6" t="s">
        <v>67</v>
      </c>
      <c r="D282" s="414"/>
      <c r="E282" s="414"/>
      <c r="F282" s="414"/>
      <c r="G282" s="414"/>
      <c r="H282" s="415"/>
      <c r="I282" s="414"/>
      <c r="J282" s="415"/>
    </row>
    <row r="283" s="352" customFormat="1" ht="24" customHeight="1" spans="1:10">
      <c r="A283" s="412">
        <v>2040299</v>
      </c>
      <c r="B283" s="413">
        <f t="shared" si="71"/>
        <v>7</v>
      </c>
      <c r="C283" s="6" t="s">
        <v>236</v>
      </c>
      <c r="D283" s="414"/>
      <c r="E283" s="414"/>
      <c r="F283" s="414">
        <f>VLOOKUP(A283,[2]Sheet2!$A$1:$B$65536,2,FALSE)</f>
        <v>117585903.85</v>
      </c>
      <c r="G283" s="414">
        <f>VLOOKUP(A283,[2]Sheet1!$A$1:$B$65536,2,FALSE)</f>
        <v>112322258.72</v>
      </c>
      <c r="H283" s="415"/>
      <c r="I283" s="414"/>
      <c r="J283" s="415"/>
    </row>
    <row r="284" s="352" customFormat="1" ht="24" customHeight="1" spans="1:10">
      <c r="A284" s="407">
        <v>20403</v>
      </c>
      <c r="B284" s="408">
        <f t="shared" si="71"/>
        <v>5</v>
      </c>
      <c r="C284" s="409" t="s">
        <v>237</v>
      </c>
      <c r="D284" s="410"/>
      <c r="E284" s="410"/>
      <c r="F284" s="410"/>
      <c r="G284" s="410"/>
      <c r="H284" s="411"/>
      <c r="I284" s="410"/>
      <c r="J284" s="411"/>
    </row>
    <row r="285" s="352" customFormat="1" ht="24" customHeight="1" spans="1:10">
      <c r="A285" s="412">
        <v>2040301</v>
      </c>
      <c r="B285" s="413">
        <f t="shared" si="71"/>
        <v>7</v>
      </c>
      <c r="C285" s="6" t="s">
        <v>58</v>
      </c>
      <c r="D285" s="414"/>
      <c r="E285" s="414"/>
      <c r="F285" s="414"/>
      <c r="G285" s="414"/>
      <c r="H285" s="415"/>
      <c r="I285" s="414"/>
      <c r="J285" s="415"/>
    </row>
    <row r="286" s="352" customFormat="1" ht="24" customHeight="1" spans="1:10">
      <c r="A286" s="412">
        <v>2040302</v>
      </c>
      <c r="B286" s="413">
        <f t="shared" si="71"/>
        <v>7</v>
      </c>
      <c r="C286" s="6" t="s">
        <v>59</v>
      </c>
      <c r="D286" s="414"/>
      <c r="E286" s="414"/>
      <c r="F286" s="414"/>
      <c r="G286" s="414"/>
      <c r="H286" s="415"/>
      <c r="I286" s="414"/>
      <c r="J286" s="415"/>
    </row>
    <row r="287" s="352" customFormat="1" ht="24" customHeight="1" spans="1:10">
      <c r="A287" s="412">
        <v>2040303</v>
      </c>
      <c r="B287" s="413">
        <f t="shared" si="71"/>
        <v>7</v>
      </c>
      <c r="C287" s="6" t="s">
        <v>60</v>
      </c>
      <c r="D287" s="414"/>
      <c r="E287" s="414"/>
      <c r="F287" s="414"/>
      <c r="G287" s="414"/>
      <c r="H287" s="415"/>
      <c r="I287" s="414"/>
      <c r="J287" s="415"/>
    </row>
    <row r="288" s="352" customFormat="1" ht="24" customHeight="1" spans="1:10">
      <c r="A288" s="412">
        <v>2040304</v>
      </c>
      <c r="B288" s="413">
        <f t="shared" si="71"/>
        <v>7</v>
      </c>
      <c r="C288" s="6" t="s">
        <v>238</v>
      </c>
      <c r="D288" s="414"/>
      <c r="E288" s="414"/>
      <c r="F288" s="414"/>
      <c r="G288" s="414"/>
      <c r="H288" s="415"/>
      <c r="I288" s="414"/>
      <c r="J288" s="415"/>
    </row>
    <row r="289" s="352" customFormat="1" ht="24" customHeight="1" spans="1:10">
      <c r="A289" s="412">
        <v>2040350</v>
      </c>
      <c r="B289" s="413">
        <f t="shared" si="71"/>
        <v>7</v>
      </c>
      <c r="C289" s="6" t="s">
        <v>67</v>
      </c>
      <c r="D289" s="414"/>
      <c r="E289" s="414"/>
      <c r="F289" s="414"/>
      <c r="G289" s="414"/>
      <c r="H289" s="415"/>
      <c r="I289" s="414"/>
      <c r="J289" s="415"/>
    </row>
    <row r="290" s="352" customFormat="1" ht="24" customHeight="1" spans="1:10">
      <c r="A290" s="412">
        <v>2040399</v>
      </c>
      <c r="B290" s="413">
        <f t="shared" si="71"/>
        <v>7</v>
      </c>
      <c r="C290" s="6" t="s">
        <v>239</v>
      </c>
      <c r="D290" s="414"/>
      <c r="E290" s="414"/>
      <c r="F290" s="414"/>
      <c r="G290" s="414"/>
      <c r="H290" s="415"/>
      <c r="I290" s="414"/>
      <c r="J290" s="415"/>
    </row>
    <row r="291" s="352" customFormat="1" ht="24" customHeight="1" spans="1:10">
      <c r="A291" s="407">
        <v>20404</v>
      </c>
      <c r="B291" s="408">
        <f t="shared" si="71"/>
        <v>5</v>
      </c>
      <c r="C291" s="409" t="s">
        <v>240</v>
      </c>
      <c r="D291" s="410">
        <v>2990943.05</v>
      </c>
      <c r="E291" s="410"/>
      <c r="F291" s="410">
        <f>VLOOKUP(A291,[2]Sheet2!$A$1:$B$65536,2,FALSE)</f>
        <v>2375798.74</v>
      </c>
      <c r="G291" s="410">
        <f>VLOOKUP(A291,[2]Sheet1!$A$1:$B$65536,2,FALSE)</f>
        <v>3689131.72</v>
      </c>
      <c r="H291" s="411">
        <f>G291/F291</f>
        <v>1.5527963955398</v>
      </c>
      <c r="I291" s="410">
        <f>G291-D291</f>
        <v>698188.67</v>
      </c>
      <c r="J291" s="411">
        <f>I291/D291</f>
        <v>0.233434290900323</v>
      </c>
    </row>
    <row r="292" s="352" customFormat="1" ht="24" customHeight="1" spans="1:10">
      <c r="A292" s="412">
        <v>2040401</v>
      </c>
      <c r="B292" s="413">
        <f t="shared" si="71"/>
        <v>7</v>
      </c>
      <c r="C292" s="6" t="s">
        <v>58</v>
      </c>
      <c r="D292" s="414" t="s">
        <v>241</v>
      </c>
      <c r="E292" s="414"/>
      <c r="F292" s="414">
        <f>VLOOKUP(A292,[2]Sheet2!$A$1:$B$65536,2,FALSE)</f>
        <v>1302805.49</v>
      </c>
      <c r="G292" s="414">
        <f>VLOOKUP(A292,[2]Sheet1!$A$1:$B$65536,2,FALSE)</f>
        <v>1302805.49</v>
      </c>
      <c r="H292" s="415"/>
      <c r="I292" s="414"/>
      <c r="J292" s="415"/>
    </row>
    <row r="293" s="352" customFormat="1" ht="24" customHeight="1" spans="1:10">
      <c r="A293" s="412">
        <v>2040402</v>
      </c>
      <c r="B293" s="413">
        <f t="shared" si="71"/>
        <v>7</v>
      </c>
      <c r="C293" s="6" t="s">
        <v>59</v>
      </c>
      <c r="D293" s="414"/>
      <c r="E293" s="414"/>
      <c r="F293" s="414"/>
      <c r="G293" s="414"/>
      <c r="H293" s="415"/>
      <c r="I293" s="414"/>
      <c r="J293" s="415"/>
    </row>
    <row r="294" s="352" customFormat="1" ht="24" customHeight="1" spans="1:10">
      <c r="A294" s="412">
        <v>2040403</v>
      </c>
      <c r="B294" s="413">
        <f t="shared" si="71"/>
        <v>7</v>
      </c>
      <c r="C294" s="6" t="s">
        <v>60</v>
      </c>
      <c r="D294" s="414"/>
      <c r="E294" s="414"/>
      <c r="F294" s="414"/>
      <c r="G294" s="414"/>
      <c r="H294" s="415"/>
      <c r="I294" s="414"/>
      <c r="J294" s="415"/>
    </row>
    <row r="295" s="352" customFormat="1" ht="24" customHeight="1" spans="1:10">
      <c r="A295" s="412">
        <v>2040409</v>
      </c>
      <c r="B295" s="413">
        <f t="shared" si="71"/>
        <v>7</v>
      </c>
      <c r="C295" s="6" t="s">
        <v>242</v>
      </c>
      <c r="D295" s="414"/>
      <c r="E295" s="414"/>
      <c r="F295" s="414"/>
      <c r="G295" s="414"/>
      <c r="H295" s="415"/>
      <c r="I295" s="414"/>
      <c r="J295" s="415"/>
    </row>
    <row r="296" s="352" customFormat="1" ht="24" customHeight="1" spans="1:10">
      <c r="A296" s="412">
        <v>2040410</v>
      </c>
      <c r="B296" s="413">
        <f t="shared" si="71"/>
        <v>7</v>
      </c>
      <c r="C296" s="6" t="s">
        <v>243</v>
      </c>
      <c r="D296" s="414"/>
      <c r="E296" s="414"/>
      <c r="F296" s="414"/>
      <c r="G296" s="414"/>
      <c r="H296" s="415"/>
      <c r="I296" s="414"/>
      <c r="J296" s="415"/>
    </row>
    <row r="297" s="352" customFormat="1" ht="24" customHeight="1" spans="1:10">
      <c r="A297" s="412">
        <v>2040450</v>
      </c>
      <c r="B297" s="413">
        <f t="shared" si="71"/>
        <v>7</v>
      </c>
      <c r="C297" s="6" t="s">
        <v>67</v>
      </c>
      <c r="D297" s="414"/>
      <c r="E297" s="414"/>
      <c r="F297" s="414"/>
      <c r="G297" s="414"/>
      <c r="H297" s="415"/>
      <c r="I297" s="414"/>
      <c r="J297" s="415"/>
    </row>
    <row r="298" s="352" customFormat="1" ht="24" customHeight="1" spans="1:10">
      <c r="A298" s="412">
        <v>2040499</v>
      </c>
      <c r="B298" s="413">
        <f t="shared" si="71"/>
        <v>7</v>
      </c>
      <c r="C298" s="6" t="s">
        <v>244</v>
      </c>
      <c r="D298" s="414">
        <v>2990943.05</v>
      </c>
      <c r="E298" s="414"/>
      <c r="F298" s="414">
        <f>VLOOKUP(A298,[2]Sheet2!$A$1:$B$65536,2,FALSE)</f>
        <v>1072993.25</v>
      </c>
      <c r="G298" s="414">
        <f>VLOOKUP(A298,[2]Sheet1!$A$1:$B$65536,2,FALSE)</f>
        <v>2386326.23</v>
      </c>
      <c r="H298" s="415"/>
      <c r="I298" s="414">
        <f>G298-D298</f>
        <v>-604616.82</v>
      </c>
      <c r="J298" s="415"/>
    </row>
    <row r="299" s="352" customFormat="1" ht="24" customHeight="1" spans="1:10">
      <c r="A299" s="407">
        <v>20405</v>
      </c>
      <c r="B299" s="408">
        <f t="shared" si="71"/>
        <v>5</v>
      </c>
      <c r="C299" s="409" t="s">
        <v>245</v>
      </c>
      <c r="D299" s="410">
        <v>5165362.07</v>
      </c>
      <c r="E299" s="410"/>
      <c r="F299" s="410">
        <f>VLOOKUP(A299,[2]Sheet2!$A$1:$B$65536,2,FALSE)</f>
        <v>4041629</v>
      </c>
      <c r="G299" s="410">
        <f>VLOOKUP(A299,[2]Sheet1!$A$1:$B$65536,2,FALSE)</f>
        <v>4201622.62</v>
      </c>
      <c r="H299" s="411">
        <f>G299/F299</f>
        <v>1.03958641923838</v>
      </c>
      <c r="I299" s="410">
        <f>G299-D299</f>
        <v>-963739.45</v>
      </c>
      <c r="J299" s="411">
        <f>I299/D299</f>
        <v>-0.186577327385687</v>
      </c>
    </row>
    <row r="300" s="352" customFormat="1" ht="24" customHeight="1" spans="1:10">
      <c r="A300" s="412">
        <v>2040501</v>
      </c>
      <c r="B300" s="413">
        <f t="shared" si="71"/>
        <v>7</v>
      </c>
      <c r="C300" s="6" t="s">
        <v>58</v>
      </c>
      <c r="D300" s="414" t="s">
        <v>241</v>
      </c>
      <c r="E300" s="414"/>
      <c r="F300" s="414">
        <f>VLOOKUP(A300,[2]Sheet2!$A$1:$B$65536,2,FALSE)</f>
        <v>2221306</v>
      </c>
      <c r="G300" s="414">
        <f>VLOOKUP(A300,[2]Sheet1!$A$1:$B$65536,2,FALSE)</f>
        <v>2221306</v>
      </c>
      <c r="H300" s="415"/>
      <c r="I300" s="414"/>
      <c r="J300" s="415"/>
    </row>
    <row r="301" s="352" customFormat="1" ht="24" customHeight="1" spans="1:10">
      <c r="A301" s="412">
        <v>2040502</v>
      </c>
      <c r="B301" s="413">
        <f t="shared" si="71"/>
        <v>7</v>
      </c>
      <c r="C301" s="6" t="s">
        <v>59</v>
      </c>
      <c r="D301" s="414"/>
      <c r="E301" s="414"/>
      <c r="F301" s="414"/>
      <c r="G301" s="414"/>
      <c r="H301" s="415"/>
      <c r="I301" s="414"/>
      <c r="J301" s="415"/>
    </row>
    <row r="302" s="352" customFormat="1" ht="24" customHeight="1" spans="1:10">
      <c r="A302" s="412">
        <v>2040503</v>
      </c>
      <c r="B302" s="413">
        <f t="shared" si="71"/>
        <v>7</v>
      </c>
      <c r="C302" s="6" t="s">
        <v>60</v>
      </c>
      <c r="D302" s="414"/>
      <c r="E302" s="414"/>
      <c r="F302" s="414"/>
      <c r="G302" s="414"/>
      <c r="H302" s="415"/>
      <c r="I302" s="414"/>
      <c r="J302" s="415"/>
    </row>
    <row r="303" s="352" customFormat="1" ht="24" customHeight="1" spans="1:10">
      <c r="A303" s="412">
        <v>2040504</v>
      </c>
      <c r="B303" s="413">
        <f t="shared" si="71"/>
        <v>7</v>
      </c>
      <c r="C303" s="6" t="s">
        <v>246</v>
      </c>
      <c r="D303" s="414"/>
      <c r="E303" s="414"/>
      <c r="F303" s="414"/>
      <c r="G303" s="414"/>
      <c r="H303" s="415"/>
      <c r="I303" s="414"/>
      <c r="J303" s="415"/>
    </row>
    <row r="304" s="352" customFormat="1" ht="24" customHeight="1" spans="1:10">
      <c r="A304" s="412">
        <v>2040505</v>
      </c>
      <c r="B304" s="413">
        <f t="shared" si="71"/>
        <v>7</v>
      </c>
      <c r="C304" s="6" t="s">
        <v>247</v>
      </c>
      <c r="D304" s="414"/>
      <c r="E304" s="414"/>
      <c r="F304" s="414"/>
      <c r="G304" s="414"/>
      <c r="H304" s="415"/>
      <c r="I304" s="414"/>
      <c r="J304" s="415"/>
    </row>
    <row r="305" s="352" customFormat="1" ht="24" customHeight="1" spans="1:10">
      <c r="A305" s="412">
        <v>2040506</v>
      </c>
      <c r="B305" s="413">
        <f t="shared" si="71"/>
        <v>7</v>
      </c>
      <c r="C305" s="6" t="s">
        <v>248</v>
      </c>
      <c r="D305" s="414"/>
      <c r="E305" s="414"/>
      <c r="F305" s="414"/>
      <c r="G305" s="414"/>
      <c r="H305" s="415"/>
      <c r="I305" s="414"/>
      <c r="J305" s="415"/>
    </row>
    <row r="306" s="352" customFormat="1" ht="24" customHeight="1" spans="1:10">
      <c r="A306" s="412">
        <v>2040550</v>
      </c>
      <c r="B306" s="413">
        <f t="shared" si="71"/>
        <v>7</v>
      </c>
      <c r="C306" s="6" t="s">
        <v>67</v>
      </c>
      <c r="D306" s="414"/>
      <c r="E306" s="414"/>
      <c r="F306" s="414"/>
      <c r="G306" s="414"/>
      <c r="H306" s="415"/>
      <c r="I306" s="414"/>
      <c r="J306" s="415"/>
    </row>
    <row r="307" s="352" customFormat="1" ht="24" customHeight="1" spans="1:10">
      <c r="A307" s="412">
        <v>2040599</v>
      </c>
      <c r="B307" s="413">
        <f t="shared" si="71"/>
        <v>7</v>
      </c>
      <c r="C307" s="6" t="s">
        <v>249</v>
      </c>
      <c r="D307" s="414">
        <v>5165362.07</v>
      </c>
      <c r="E307" s="414"/>
      <c r="F307" s="414">
        <f>VLOOKUP(A307,[2]Sheet2!$A$1:$B$65536,2,FALSE)</f>
        <v>1820323</v>
      </c>
      <c r="G307" s="414">
        <f>VLOOKUP(A307,[2]Sheet1!$A$1:$B$65536,2,FALSE)</f>
        <v>1980316.62</v>
      </c>
      <c r="H307" s="415"/>
      <c r="I307" s="414">
        <f t="shared" ref="I307:I310" si="72">G307-D307</f>
        <v>-3185045.45</v>
      </c>
      <c r="J307" s="415"/>
    </row>
    <row r="308" s="352" customFormat="1" ht="24" customHeight="1" spans="1:10">
      <c r="A308" s="407">
        <v>20406</v>
      </c>
      <c r="B308" s="408">
        <f t="shared" si="71"/>
        <v>5</v>
      </c>
      <c r="C308" s="409" t="s">
        <v>250</v>
      </c>
      <c r="D308" s="410">
        <v>5997892.94</v>
      </c>
      <c r="E308" s="410">
        <v>4775857.87</v>
      </c>
      <c r="F308" s="410">
        <f>VLOOKUP(A308,[2]Sheet2!$A$1:$B$65536,2,FALSE)</f>
        <v>8674173.83</v>
      </c>
      <c r="G308" s="410">
        <f>VLOOKUP(A308,[2]Sheet1!$A$1:$B$65536,2,FALSE)</f>
        <v>8405508.09</v>
      </c>
      <c r="H308" s="411">
        <f>G308/F308</f>
        <v>0.969026936136464</v>
      </c>
      <c r="I308" s="410">
        <f t="shared" si="72"/>
        <v>2407615.15</v>
      </c>
      <c r="J308" s="411">
        <f>I308/D308</f>
        <v>0.40141015754776</v>
      </c>
    </row>
    <row r="309" s="352" customFormat="1" ht="24" customHeight="1" spans="1:10">
      <c r="A309" s="412">
        <v>2040601</v>
      </c>
      <c r="B309" s="413">
        <f t="shared" si="71"/>
        <v>7</v>
      </c>
      <c r="C309" s="6" t="s">
        <v>58</v>
      </c>
      <c r="D309" s="414">
        <v>4732542.34</v>
      </c>
      <c r="E309" s="414">
        <v>4416158.47</v>
      </c>
      <c r="F309" s="414">
        <f>VLOOKUP(A309,[2]Sheet2!$A$1:$B$65536,2,FALSE)</f>
        <v>5714243.35</v>
      </c>
      <c r="G309" s="414">
        <f>VLOOKUP(A309,[2]Sheet1!$A$1:$B$65536,2,FALSE)</f>
        <v>5972896.33</v>
      </c>
      <c r="H309" s="415">
        <f>G309/F309</f>
        <v>1.04526460708048</v>
      </c>
      <c r="I309" s="414">
        <f t="shared" si="72"/>
        <v>1240353.99</v>
      </c>
      <c r="J309" s="415">
        <f>I309/D309</f>
        <v>0.262090415867257</v>
      </c>
    </row>
    <row r="310" s="352" customFormat="1" ht="24" customHeight="1" spans="1:10">
      <c r="A310" s="412">
        <v>2040602</v>
      </c>
      <c r="B310" s="413">
        <f t="shared" si="71"/>
        <v>7</v>
      </c>
      <c r="C310" s="6" t="s">
        <v>59</v>
      </c>
      <c r="D310" s="414"/>
      <c r="E310" s="414"/>
      <c r="F310" s="414">
        <f>VLOOKUP(A310,[2]Sheet2!$A$1:$B$65536,2,FALSE)</f>
        <v>18526.08</v>
      </c>
      <c r="G310" s="414">
        <f>VLOOKUP(A310,[2]Sheet1!$A$1:$B$65536,2,FALSE)</f>
        <v>18526.08</v>
      </c>
      <c r="H310" s="415"/>
      <c r="I310" s="414">
        <f t="shared" si="72"/>
        <v>18526.08</v>
      </c>
      <c r="J310" s="415"/>
    </row>
    <row r="311" s="352" customFormat="1" ht="24" customHeight="1" spans="1:10">
      <c r="A311" s="412">
        <v>2040603</v>
      </c>
      <c r="B311" s="413">
        <f t="shared" si="71"/>
        <v>7</v>
      </c>
      <c r="C311" s="6" t="s">
        <v>60</v>
      </c>
      <c r="D311" s="414"/>
      <c r="E311" s="414"/>
      <c r="F311" s="414"/>
      <c r="G311" s="414"/>
      <c r="H311" s="415"/>
      <c r="I311" s="414"/>
      <c r="J311" s="415"/>
    </row>
    <row r="312" s="352" customFormat="1" ht="24" customHeight="1" spans="1:10">
      <c r="A312" s="412">
        <v>2040604</v>
      </c>
      <c r="B312" s="413">
        <f t="shared" si="71"/>
        <v>7</v>
      </c>
      <c r="C312" s="6" t="s">
        <v>251</v>
      </c>
      <c r="D312" s="414"/>
      <c r="E312" s="414"/>
      <c r="F312" s="414"/>
      <c r="G312" s="414"/>
      <c r="H312" s="415"/>
      <c r="I312" s="414"/>
      <c r="J312" s="415"/>
    </row>
    <row r="313" s="352" customFormat="1" ht="24" customHeight="1" spans="1:10">
      <c r="A313" s="412">
        <v>2040605</v>
      </c>
      <c r="B313" s="413">
        <f t="shared" si="71"/>
        <v>7</v>
      </c>
      <c r="C313" s="6" t="s">
        <v>252</v>
      </c>
      <c r="D313" s="414">
        <v>8850</v>
      </c>
      <c r="E313" s="414"/>
      <c r="F313" s="414"/>
      <c r="G313" s="414"/>
      <c r="H313" s="415"/>
      <c r="I313" s="414">
        <f t="shared" ref="I313:I318" si="73">G313-D313</f>
        <v>-8850</v>
      </c>
      <c r="J313" s="415"/>
    </row>
    <row r="314" s="352" customFormat="1" ht="24" customHeight="1" spans="1:10">
      <c r="A314" s="412">
        <v>2040606</v>
      </c>
      <c r="B314" s="413">
        <f t="shared" si="71"/>
        <v>7</v>
      </c>
      <c r="C314" s="6" t="s">
        <v>253</v>
      </c>
      <c r="D314" s="414"/>
      <c r="E314" s="414">
        <v>49600</v>
      </c>
      <c r="F314" s="414"/>
      <c r="G314" s="414"/>
      <c r="H314" s="415"/>
      <c r="I314" s="414"/>
      <c r="J314" s="415"/>
    </row>
    <row r="315" s="352" customFormat="1" ht="24" customHeight="1" spans="1:10">
      <c r="A315" s="412">
        <v>2040607</v>
      </c>
      <c r="B315" s="413">
        <f t="shared" si="71"/>
        <v>7</v>
      </c>
      <c r="C315" s="6" t="s">
        <v>254</v>
      </c>
      <c r="D315" s="414">
        <v>140000</v>
      </c>
      <c r="E315" s="414"/>
      <c r="F315" s="414">
        <f>VLOOKUP(A315,[2]Sheet2!$A$1:$B$65536,2,FALSE)</f>
        <v>558200</v>
      </c>
      <c r="G315" s="414">
        <f>VLOOKUP(A315,[2]Sheet1!$A$1:$B$65536,2,FALSE)</f>
        <v>554425.8</v>
      </c>
      <c r="H315" s="415">
        <f>G315/F315</f>
        <v>0.993238624149051</v>
      </c>
      <c r="I315" s="414">
        <f t="shared" si="73"/>
        <v>414425.8</v>
      </c>
      <c r="J315" s="415">
        <f>I315/D315</f>
        <v>2.96018428571429</v>
      </c>
    </row>
    <row r="316" s="352" customFormat="1" ht="24" customHeight="1" spans="1:10">
      <c r="A316" s="412">
        <v>2040608</v>
      </c>
      <c r="B316" s="413">
        <f t="shared" si="71"/>
        <v>7</v>
      </c>
      <c r="C316" s="6" t="s">
        <v>255</v>
      </c>
      <c r="D316" s="414"/>
      <c r="E316" s="414"/>
      <c r="F316" s="414"/>
      <c r="G316" s="414"/>
      <c r="H316" s="415"/>
      <c r="I316" s="414"/>
      <c r="J316" s="415"/>
    </row>
    <row r="317" s="352" customFormat="1" ht="24" customHeight="1" spans="1:10">
      <c r="A317" s="412">
        <v>2040610</v>
      </c>
      <c r="B317" s="413">
        <f t="shared" si="71"/>
        <v>7</v>
      </c>
      <c r="C317" s="6" t="s">
        <v>256</v>
      </c>
      <c r="D317" s="414"/>
      <c r="E317" s="414"/>
      <c r="F317" s="414">
        <f>VLOOKUP(A317,[2]Sheet2!$A$1:$B$65536,2,FALSE)</f>
        <v>877200</v>
      </c>
      <c r="G317" s="414">
        <f>VLOOKUP(A317,[2]Sheet1!$A$1:$B$65536,2,FALSE)</f>
        <v>440325.12</v>
      </c>
      <c r="H317" s="415"/>
      <c r="I317" s="414"/>
      <c r="J317" s="415"/>
    </row>
    <row r="318" s="352" customFormat="1" ht="24" customHeight="1" spans="1:10">
      <c r="A318" s="412">
        <v>2040612</v>
      </c>
      <c r="B318" s="413">
        <f t="shared" si="71"/>
        <v>7</v>
      </c>
      <c r="C318" s="6" t="s">
        <v>257</v>
      </c>
      <c r="D318" s="414">
        <v>200000</v>
      </c>
      <c r="E318" s="414"/>
      <c r="F318" s="414">
        <f>VLOOKUP(A318,[2]Sheet2!$A$1:$B$65536,2,FALSE)</f>
        <v>55905</v>
      </c>
      <c r="G318" s="414">
        <f>VLOOKUP(A318,[2]Sheet1!$A$1:$B$65536,2,FALSE)</f>
        <v>55894</v>
      </c>
      <c r="H318" s="415">
        <f>G318/F318</f>
        <v>0.999803237635274</v>
      </c>
      <c r="I318" s="414">
        <f t="shared" si="73"/>
        <v>-144106</v>
      </c>
      <c r="J318" s="415">
        <f>I318/D318</f>
        <v>-0.72053</v>
      </c>
    </row>
    <row r="319" s="352" customFormat="1" ht="24" customHeight="1" spans="1:10">
      <c r="A319" s="412">
        <v>2040613</v>
      </c>
      <c r="B319" s="413">
        <f t="shared" si="71"/>
        <v>7</v>
      </c>
      <c r="C319" s="6" t="s">
        <v>99</v>
      </c>
      <c r="D319" s="414"/>
      <c r="E319" s="414"/>
      <c r="F319" s="414"/>
      <c r="G319" s="414"/>
      <c r="H319" s="415"/>
      <c r="I319" s="414"/>
      <c r="J319" s="415"/>
    </row>
    <row r="320" s="352" customFormat="1" ht="24" customHeight="1" spans="1:10">
      <c r="A320" s="412">
        <v>2040650</v>
      </c>
      <c r="B320" s="413">
        <f t="shared" si="71"/>
        <v>7</v>
      </c>
      <c r="C320" s="6" t="s">
        <v>67</v>
      </c>
      <c r="D320" s="414"/>
      <c r="E320" s="414"/>
      <c r="F320" s="414"/>
      <c r="G320" s="414"/>
      <c r="H320" s="415"/>
      <c r="I320" s="414"/>
      <c r="J320" s="415"/>
    </row>
    <row r="321" s="352" customFormat="1" ht="24" customHeight="1" spans="1:10">
      <c r="A321" s="412">
        <v>2040699</v>
      </c>
      <c r="B321" s="413">
        <f t="shared" si="71"/>
        <v>7</v>
      </c>
      <c r="C321" s="6" t="s">
        <v>258</v>
      </c>
      <c r="D321" s="414">
        <v>916500.6</v>
      </c>
      <c r="E321" s="414">
        <v>310099.4</v>
      </c>
      <c r="F321" s="414">
        <f>VLOOKUP(A321,[2]Sheet2!$A$1:$B$65536,2,FALSE)</f>
        <v>1450099.4</v>
      </c>
      <c r="G321" s="414">
        <f>VLOOKUP(A321,[2]Sheet1!$A$1:$B$65536,2,FALSE)</f>
        <v>1363440.76</v>
      </c>
      <c r="H321" s="415">
        <f>G321/F321</f>
        <v>0.940239517373775</v>
      </c>
      <c r="I321" s="414">
        <f>G321-D321</f>
        <v>446940.16</v>
      </c>
      <c r="J321" s="415">
        <f>I321/D321</f>
        <v>0.487659429791972</v>
      </c>
    </row>
    <row r="322" s="352" customFormat="1" ht="24" customHeight="1" spans="1:10">
      <c r="A322" s="407">
        <v>20407</v>
      </c>
      <c r="B322" s="408">
        <f t="shared" si="71"/>
        <v>5</v>
      </c>
      <c r="C322" s="409" t="s">
        <v>259</v>
      </c>
      <c r="D322" s="410"/>
      <c r="E322" s="410"/>
      <c r="F322" s="410"/>
      <c r="G322" s="410"/>
      <c r="H322" s="411"/>
      <c r="I322" s="410"/>
      <c r="J322" s="411"/>
    </row>
    <row r="323" s="352" customFormat="1" ht="24" customHeight="1" spans="1:10">
      <c r="A323" s="412">
        <v>2040701</v>
      </c>
      <c r="B323" s="413">
        <f t="shared" si="71"/>
        <v>7</v>
      </c>
      <c r="C323" s="6" t="s">
        <v>58</v>
      </c>
      <c r="D323" s="414"/>
      <c r="E323" s="414"/>
      <c r="F323" s="414"/>
      <c r="G323" s="414"/>
      <c r="H323" s="415"/>
      <c r="I323" s="414"/>
      <c r="J323" s="415"/>
    </row>
    <row r="324" s="352" customFormat="1" ht="24" customHeight="1" spans="1:10">
      <c r="A324" s="412">
        <v>2040702</v>
      </c>
      <c r="B324" s="413">
        <f t="shared" si="71"/>
        <v>7</v>
      </c>
      <c r="C324" s="6" t="s">
        <v>59</v>
      </c>
      <c r="D324" s="414"/>
      <c r="E324" s="414"/>
      <c r="F324" s="414"/>
      <c r="G324" s="414"/>
      <c r="H324" s="415"/>
      <c r="I324" s="414"/>
      <c r="J324" s="415"/>
    </row>
    <row r="325" s="352" customFormat="1" ht="24" customHeight="1" spans="1:10">
      <c r="A325" s="412">
        <v>2040703</v>
      </c>
      <c r="B325" s="413">
        <f t="shared" si="71"/>
        <v>7</v>
      </c>
      <c r="C325" s="6" t="s">
        <v>60</v>
      </c>
      <c r="D325" s="414"/>
      <c r="E325" s="414"/>
      <c r="F325" s="414"/>
      <c r="G325" s="414"/>
      <c r="H325" s="415"/>
      <c r="I325" s="414"/>
      <c r="J325" s="415"/>
    </row>
    <row r="326" s="352" customFormat="1" ht="24" customHeight="1" spans="1:10">
      <c r="A326" s="412">
        <v>2040704</v>
      </c>
      <c r="B326" s="413">
        <f t="shared" si="71"/>
        <v>7</v>
      </c>
      <c r="C326" s="6" t="s">
        <v>260</v>
      </c>
      <c r="D326" s="414"/>
      <c r="E326" s="414"/>
      <c r="F326" s="414"/>
      <c r="G326" s="414"/>
      <c r="H326" s="415"/>
      <c r="I326" s="414"/>
      <c r="J326" s="415"/>
    </row>
    <row r="327" s="352" customFormat="1" ht="24" customHeight="1" spans="1:10">
      <c r="A327" s="412">
        <v>2040705</v>
      </c>
      <c r="B327" s="413">
        <f t="shared" si="71"/>
        <v>7</v>
      </c>
      <c r="C327" s="6" t="s">
        <v>261</v>
      </c>
      <c r="D327" s="414"/>
      <c r="E327" s="414"/>
      <c r="F327" s="414"/>
      <c r="G327" s="414"/>
      <c r="H327" s="415"/>
      <c r="I327" s="414"/>
      <c r="J327" s="415"/>
    </row>
    <row r="328" s="352" customFormat="1" ht="24" customHeight="1" spans="1:10">
      <c r="A328" s="412">
        <v>2040706</v>
      </c>
      <c r="B328" s="413">
        <f t="shared" ref="B328:B391" si="74">LEN(A328)</f>
        <v>7</v>
      </c>
      <c r="C328" s="6" t="s">
        <v>262</v>
      </c>
      <c r="D328" s="414"/>
      <c r="E328" s="414"/>
      <c r="F328" s="414"/>
      <c r="G328" s="414"/>
      <c r="H328" s="415"/>
      <c r="I328" s="414"/>
      <c r="J328" s="415"/>
    </row>
    <row r="329" s="352" customFormat="1" ht="24" customHeight="1" spans="1:10">
      <c r="A329" s="412">
        <v>2040707</v>
      </c>
      <c r="B329" s="413">
        <f t="shared" si="74"/>
        <v>7</v>
      </c>
      <c r="C329" s="6" t="s">
        <v>99</v>
      </c>
      <c r="D329" s="414"/>
      <c r="E329" s="414"/>
      <c r="F329" s="414"/>
      <c r="G329" s="414"/>
      <c r="H329" s="415"/>
      <c r="I329" s="414"/>
      <c r="J329" s="415"/>
    </row>
    <row r="330" s="352" customFormat="1" ht="24" customHeight="1" spans="1:10">
      <c r="A330" s="412">
        <v>2040750</v>
      </c>
      <c r="B330" s="413">
        <f t="shared" si="74"/>
        <v>7</v>
      </c>
      <c r="C330" s="6" t="s">
        <v>67</v>
      </c>
      <c r="D330" s="414"/>
      <c r="E330" s="414"/>
      <c r="F330" s="414"/>
      <c r="G330" s="414"/>
      <c r="H330" s="415"/>
      <c r="I330" s="414"/>
      <c r="J330" s="415"/>
    </row>
    <row r="331" s="352" customFormat="1" ht="24" customHeight="1" spans="1:10">
      <c r="A331" s="412">
        <v>2040799</v>
      </c>
      <c r="B331" s="413">
        <f t="shared" si="74"/>
        <v>7</v>
      </c>
      <c r="C331" s="6" t="s">
        <v>263</v>
      </c>
      <c r="D331" s="414"/>
      <c r="E331" s="414"/>
      <c r="F331" s="414"/>
      <c r="G331" s="414"/>
      <c r="H331" s="415"/>
      <c r="I331" s="414"/>
      <c r="J331" s="415"/>
    </row>
    <row r="332" s="352" customFormat="1" ht="24" customHeight="1" spans="1:10">
      <c r="A332" s="407">
        <v>20408</v>
      </c>
      <c r="B332" s="408">
        <f t="shared" si="74"/>
        <v>5</v>
      </c>
      <c r="C332" s="409" t="s">
        <v>264</v>
      </c>
      <c r="D332" s="410"/>
      <c r="E332" s="410"/>
      <c r="F332" s="410"/>
      <c r="G332" s="410"/>
      <c r="H332" s="411"/>
      <c r="I332" s="410"/>
      <c r="J332" s="411"/>
    </row>
    <row r="333" s="352" customFormat="1" ht="24" customHeight="1" spans="1:10">
      <c r="A333" s="412">
        <v>2040801</v>
      </c>
      <c r="B333" s="413">
        <f t="shared" si="74"/>
        <v>7</v>
      </c>
      <c r="C333" s="6" t="s">
        <v>58</v>
      </c>
      <c r="D333" s="414"/>
      <c r="E333" s="414"/>
      <c r="F333" s="414"/>
      <c r="G333" s="414"/>
      <c r="H333" s="415"/>
      <c r="I333" s="414"/>
      <c r="J333" s="415"/>
    </row>
    <row r="334" s="352" customFormat="1" ht="24" customHeight="1" spans="1:10">
      <c r="A334" s="412">
        <v>2040802</v>
      </c>
      <c r="B334" s="413">
        <f t="shared" si="74"/>
        <v>7</v>
      </c>
      <c r="C334" s="6" t="s">
        <v>59</v>
      </c>
      <c r="D334" s="414"/>
      <c r="E334" s="414"/>
      <c r="F334" s="414"/>
      <c r="G334" s="414"/>
      <c r="H334" s="415"/>
      <c r="I334" s="414"/>
      <c r="J334" s="415"/>
    </row>
    <row r="335" s="352" customFormat="1" ht="24" customHeight="1" spans="1:10">
      <c r="A335" s="412">
        <v>2040803</v>
      </c>
      <c r="B335" s="413">
        <f t="shared" si="74"/>
        <v>7</v>
      </c>
      <c r="C335" s="6" t="s">
        <v>60</v>
      </c>
      <c r="D335" s="414"/>
      <c r="E335" s="414"/>
      <c r="F335" s="414"/>
      <c r="G335" s="414"/>
      <c r="H335" s="415"/>
      <c r="I335" s="414"/>
      <c r="J335" s="415"/>
    </row>
    <row r="336" s="352" customFormat="1" ht="24" customHeight="1" spans="1:10">
      <c r="A336" s="412">
        <v>2040804</v>
      </c>
      <c r="B336" s="413">
        <f t="shared" si="74"/>
        <v>7</v>
      </c>
      <c r="C336" s="6" t="s">
        <v>265</v>
      </c>
      <c r="D336" s="414"/>
      <c r="E336" s="414"/>
      <c r="F336" s="414"/>
      <c r="G336" s="414"/>
      <c r="H336" s="415"/>
      <c r="I336" s="414"/>
      <c r="J336" s="415"/>
    </row>
    <row r="337" s="352" customFormat="1" ht="24" customHeight="1" spans="1:10">
      <c r="A337" s="412">
        <v>2040805</v>
      </c>
      <c r="B337" s="413">
        <f t="shared" si="74"/>
        <v>7</v>
      </c>
      <c r="C337" s="6" t="s">
        <v>266</v>
      </c>
      <c r="D337" s="414"/>
      <c r="E337" s="414"/>
      <c r="F337" s="414"/>
      <c r="G337" s="414"/>
      <c r="H337" s="415"/>
      <c r="I337" s="414"/>
      <c r="J337" s="415"/>
    </row>
    <row r="338" s="352" customFormat="1" ht="24" customHeight="1" spans="1:10">
      <c r="A338" s="412">
        <v>2040806</v>
      </c>
      <c r="B338" s="413">
        <f t="shared" si="74"/>
        <v>7</v>
      </c>
      <c r="C338" s="6" t="s">
        <v>267</v>
      </c>
      <c r="D338" s="414"/>
      <c r="E338" s="414"/>
      <c r="F338" s="414"/>
      <c r="G338" s="414"/>
      <c r="H338" s="415"/>
      <c r="I338" s="414"/>
      <c r="J338" s="415"/>
    </row>
    <row r="339" s="352" customFormat="1" ht="24" customHeight="1" spans="1:10">
      <c r="A339" s="412">
        <v>2040807</v>
      </c>
      <c r="B339" s="413">
        <f t="shared" si="74"/>
        <v>7</v>
      </c>
      <c r="C339" s="6" t="s">
        <v>99</v>
      </c>
      <c r="D339" s="414"/>
      <c r="E339" s="414"/>
      <c r="F339" s="414"/>
      <c r="G339" s="414"/>
      <c r="H339" s="415"/>
      <c r="I339" s="414"/>
      <c r="J339" s="415"/>
    </row>
    <row r="340" s="352" customFormat="1" ht="24" customHeight="1" spans="1:10">
      <c r="A340" s="412">
        <v>2040850</v>
      </c>
      <c r="B340" s="413">
        <f t="shared" si="74"/>
        <v>7</v>
      </c>
      <c r="C340" s="6" t="s">
        <v>67</v>
      </c>
      <c r="D340" s="414"/>
      <c r="E340" s="414"/>
      <c r="F340" s="414"/>
      <c r="G340" s="414"/>
      <c r="H340" s="415"/>
      <c r="I340" s="414"/>
      <c r="J340" s="415"/>
    </row>
    <row r="341" s="352" customFormat="1" ht="24" customHeight="1" spans="1:10">
      <c r="A341" s="412">
        <v>2040899</v>
      </c>
      <c r="B341" s="413">
        <f t="shared" si="74"/>
        <v>7</v>
      </c>
      <c r="C341" s="6" t="s">
        <v>268</v>
      </c>
      <c r="D341" s="414"/>
      <c r="E341" s="414"/>
      <c r="F341" s="414"/>
      <c r="G341" s="414"/>
      <c r="H341" s="415"/>
      <c r="I341" s="414"/>
      <c r="J341" s="415"/>
    </row>
    <row r="342" s="352" customFormat="1" ht="24" customHeight="1" spans="1:10">
      <c r="A342" s="407">
        <v>20409</v>
      </c>
      <c r="B342" s="408">
        <f t="shared" si="74"/>
        <v>5</v>
      </c>
      <c r="C342" s="409" t="s">
        <v>269</v>
      </c>
      <c r="D342" s="410"/>
      <c r="E342" s="410"/>
      <c r="F342" s="410"/>
      <c r="G342" s="410"/>
      <c r="H342" s="411"/>
      <c r="I342" s="410"/>
      <c r="J342" s="411"/>
    </row>
    <row r="343" s="352" customFormat="1" ht="24" customHeight="1" spans="1:10">
      <c r="A343" s="412">
        <v>2040901</v>
      </c>
      <c r="B343" s="413">
        <f t="shared" si="74"/>
        <v>7</v>
      </c>
      <c r="C343" s="6" t="s">
        <v>58</v>
      </c>
      <c r="D343" s="414"/>
      <c r="E343" s="414"/>
      <c r="F343" s="414"/>
      <c r="G343" s="414"/>
      <c r="H343" s="415"/>
      <c r="I343" s="414"/>
      <c r="J343" s="415"/>
    </row>
    <row r="344" s="352" customFormat="1" ht="24" customHeight="1" spans="1:10">
      <c r="A344" s="412">
        <v>2040902</v>
      </c>
      <c r="B344" s="413">
        <f t="shared" si="74"/>
        <v>7</v>
      </c>
      <c r="C344" s="6" t="s">
        <v>59</v>
      </c>
      <c r="D344" s="414"/>
      <c r="E344" s="414"/>
      <c r="F344" s="414"/>
      <c r="G344" s="414"/>
      <c r="H344" s="415"/>
      <c r="I344" s="414"/>
      <c r="J344" s="415"/>
    </row>
    <row r="345" s="352" customFormat="1" ht="24" customHeight="1" spans="1:10">
      <c r="A345" s="412">
        <v>2040903</v>
      </c>
      <c r="B345" s="413">
        <f t="shared" si="74"/>
        <v>7</v>
      </c>
      <c r="C345" s="6" t="s">
        <v>60</v>
      </c>
      <c r="D345" s="414"/>
      <c r="E345" s="414"/>
      <c r="F345" s="414"/>
      <c r="G345" s="414"/>
      <c r="H345" s="415"/>
      <c r="I345" s="414"/>
      <c r="J345" s="415"/>
    </row>
    <row r="346" s="352" customFormat="1" ht="24" customHeight="1" spans="1:10">
      <c r="A346" s="412">
        <v>2040904</v>
      </c>
      <c r="B346" s="413">
        <f t="shared" si="74"/>
        <v>7</v>
      </c>
      <c r="C346" s="6" t="s">
        <v>270</v>
      </c>
      <c r="D346" s="414"/>
      <c r="E346" s="414"/>
      <c r="F346" s="414"/>
      <c r="G346" s="414"/>
      <c r="H346" s="415"/>
      <c r="I346" s="414"/>
      <c r="J346" s="415"/>
    </row>
    <row r="347" s="352" customFormat="1" ht="24" customHeight="1" spans="1:10">
      <c r="A347" s="412">
        <v>2040905</v>
      </c>
      <c r="B347" s="413">
        <f t="shared" si="74"/>
        <v>7</v>
      </c>
      <c r="C347" s="6" t="s">
        <v>271</v>
      </c>
      <c r="D347" s="414"/>
      <c r="E347" s="414"/>
      <c r="F347" s="414"/>
      <c r="G347" s="414"/>
      <c r="H347" s="415"/>
      <c r="I347" s="414"/>
      <c r="J347" s="415"/>
    </row>
    <row r="348" s="352" customFormat="1" ht="24" customHeight="1" spans="1:10">
      <c r="A348" s="412">
        <v>2040950</v>
      </c>
      <c r="B348" s="413">
        <f t="shared" si="74"/>
        <v>7</v>
      </c>
      <c r="C348" s="6" t="s">
        <v>67</v>
      </c>
      <c r="D348" s="414"/>
      <c r="E348" s="414"/>
      <c r="F348" s="414"/>
      <c r="G348" s="414"/>
      <c r="H348" s="415"/>
      <c r="I348" s="414"/>
      <c r="J348" s="415"/>
    </row>
    <row r="349" s="352" customFormat="1" ht="24" customHeight="1" spans="1:10">
      <c r="A349" s="412">
        <v>2040999</v>
      </c>
      <c r="B349" s="413">
        <f t="shared" si="74"/>
        <v>7</v>
      </c>
      <c r="C349" s="6" t="s">
        <v>272</v>
      </c>
      <c r="D349" s="414"/>
      <c r="E349" s="414"/>
      <c r="F349" s="414"/>
      <c r="G349" s="414"/>
      <c r="H349" s="415"/>
      <c r="I349" s="414"/>
      <c r="J349" s="415"/>
    </row>
    <row r="350" s="352" customFormat="1" ht="24" customHeight="1" spans="1:10">
      <c r="A350" s="407">
        <v>20410</v>
      </c>
      <c r="B350" s="408">
        <f t="shared" si="74"/>
        <v>5</v>
      </c>
      <c r="C350" s="409" t="s">
        <v>273</v>
      </c>
      <c r="D350" s="410"/>
      <c r="E350" s="410"/>
      <c r="F350" s="410"/>
      <c r="G350" s="410"/>
      <c r="H350" s="411"/>
      <c r="I350" s="410"/>
      <c r="J350" s="411"/>
    </row>
    <row r="351" s="352" customFormat="1" ht="24" customHeight="1" spans="1:10">
      <c r="A351" s="412">
        <v>2041001</v>
      </c>
      <c r="B351" s="413">
        <f t="shared" si="74"/>
        <v>7</v>
      </c>
      <c r="C351" s="6" t="s">
        <v>58</v>
      </c>
      <c r="D351" s="414"/>
      <c r="E351" s="414"/>
      <c r="F351" s="414"/>
      <c r="G351" s="414"/>
      <c r="H351" s="415"/>
      <c r="I351" s="414"/>
      <c r="J351" s="415"/>
    </row>
    <row r="352" s="352" customFormat="1" ht="24" customHeight="1" spans="1:10">
      <c r="A352" s="412">
        <v>2041002</v>
      </c>
      <c r="B352" s="413">
        <f t="shared" si="74"/>
        <v>7</v>
      </c>
      <c r="C352" s="6" t="s">
        <v>59</v>
      </c>
      <c r="D352" s="414"/>
      <c r="E352" s="414"/>
      <c r="F352" s="414"/>
      <c r="G352" s="414"/>
      <c r="H352" s="415"/>
      <c r="I352" s="414"/>
      <c r="J352" s="415"/>
    </row>
    <row r="353" s="352" customFormat="1" ht="24" customHeight="1" spans="1:10">
      <c r="A353" s="412">
        <v>2041006</v>
      </c>
      <c r="B353" s="413">
        <f t="shared" si="74"/>
        <v>7</v>
      </c>
      <c r="C353" s="6" t="s">
        <v>274</v>
      </c>
      <c r="D353" s="414"/>
      <c r="E353" s="414"/>
      <c r="F353" s="414"/>
      <c r="G353" s="414"/>
      <c r="H353" s="415"/>
      <c r="I353" s="414"/>
      <c r="J353" s="415"/>
    </row>
    <row r="354" s="352" customFormat="1" ht="24" customHeight="1" spans="1:10">
      <c r="A354" s="412">
        <v>2041007</v>
      </c>
      <c r="B354" s="413">
        <f t="shared" si="74"/>
        <v>7</v>
      </c>
      <c r="C354" s="6" t="s">
        <v>275</v>
      </c>
      <c r="D354" s="414"/>
      <c r="E354" s="414"/>
      <c r="F354" s="414"/>
      <c r="G354" s="414"/>
      <c r="H354" s="415"/>
      <c r="I354" s="414"/>
      <c r="J354" s="415"/>
    </row>
    <row r="355" s="352" customFormat="1" ht="24" customHeight="1" spans="1:10">
      <c r="A355" s="412">
        <v>2041099</v>
      </c>
      <c r="B355" s="413">
        <f t="shared" si="74"/>
        <v>7</v>
      </c>
      <c r="C355" s="6" t="s">
        <v>276</v>
      </c>
      <c r="D355" s="414"/>
      <c r="E355" s="414"/>
      <c r="F355" s="414"/>
      <c r="G355" s="414"/>
      <c r="H355" s="415"/>
      <c r="I355" s="414"/>
      <c r="J355" s="415"/>
    </row>
    <row r="356" s="352" customFormat="1" ht="24" customHeight="1" spans="1:10">
      <c r="A356" s="407">
        <v>20499</v>
      </c>
      <c r="B356" s="408">
        <f t="shared" si="74"/>
        <v>5</v>
      </c>
      <c r="C356" s="409" t="s">
        <v>277</v>
      </c>
      <c r="D356" s="410">
        <v>563678.24</v>
      </c>
      <c r="E356" s="410">
        <v>210000</v>
      </c>
      <c r="F356" s="410">
        <f>VLOOKUP(A356,[2]Sheet2!$A$1:$B$65536,2,FALSE)</f>
        <v>570000</v>
      </c>
      <c r="G356" s="410">
        <f>VLOOKUP(A356,[2]Sheet1!$A$1:$B$65536,2,FALSE)</f>
        <v>362027.35</v>
      </c>
      <c r="H356" s="411">
        <f t="shared" ref="H356:H362" si="75">G356/F356</f>
        <v>0.635135701754386</v>
      </c>
      <c r="I356" s="410">
        <f t="shared" ref="I356:I362" si="76">G356-D356</f>
        <v>-201650.89</v>
      </c>
      <c r="J356" s="411">
        <f t="shared" ref="J356:J362" si="77">I356/D356</f>
        <v>-0.357741129052631</v>
      </c>
    </row>
    <row r="357" s="352" customFormat="1" ht="24" customHeight="1" spans="1:10">
      <c r="A357" s="412">
        <v>2049902</v>
      </c>
      <c r="B357" s="413">
        <f t="shared" si="74"/>
        <v>7</v>
      </c>
      <c r="C357" s="6" t="s">
        <v>278</v>
      </c>
      <c r="D357" s="414">
        <v>40000</v>
      </c>
      <c r="E357" s="414"/>
      <c r="F357" s="414"/>
      <c r="G357" s="414"/>
      <c r="H357" s="415"/>
      <c r="I357" s="414">
        <f t="shared" si="76"/>
        <v>-40000</v>
      </c>
      <c r="J357" s="415"/>
    </row>
    <row r="358" s="352" customFormat="1" ht="24" customHeight="1" spans="1:10">
      <c r="A358" s="412">
        <v>2049999</v>
      </c>
      <c r="B358" s="413">
        <f t="shared" si="74"/>
        <v>7</v>
      </c>
      <c r="C358" s="6" t="s">
        <v>279</v>
      </c>
      <c r="D358" s="414">
        <v>523678.24</v>
      </c>
      <c r="E358" s="414">
        <v>210000</v>
      </c>
      <c r="F358" s="414">
        <f>VLOOKUP(A358,[2]Sheet2!$A$1:$B$65536,2,FALSE)</f>
        <v>570000</v>
      </c>
      <c r="G358" s="414">
        <f>VLOOKUP(A358,[2]Sheet1!$A$1:$B$65536,2,FALSE)</f>
        <v>362027.35</v>
      </c>
      <c r="H358" s="415">
        <f t="shared" si="75"/>
        <v>0.635135701754386</v>
      </c>
      <c r="I358" s="414">
        <f t="shared" si="76"/>
        <v>-161650.89</v>
      </c>
      <c r="J358" s="415">
        <f t="shared" si="77"/>
        <v>-0.308683610760684</v>
      </c>
    </row>
    <row r="359" s="352" customFormat="1" ht="24" customHeight="1" spans="1:10">
      <c r="A359" s="401">
        <v>205</v>
      </c>
      <c r="B359" s="402">
        <f t="shared" si="74"/>
        <v>3</v>
      </c>
      <c r="C359" s="423" t="s">
        <v>280</v>
      </c>
      <c r="D359" s="405">
        <v>552680683.46</v>
      </c>
      <c r="E359" s="405">
        <v>565933705.21</v>
      </c>
      <c r="F359" s="424">
        <f>VLOOKUP(A359,[2]Sheet2!$A$1:$B$65536,2,FALSE)</f>
        <v>653984236.13</v>
      </c>
      <c r="G359" s="424">
        <f>VLOOKUP(A359,[2]Sheet1!$A$1:$B$65536,2,FALSE)</f>
        <v>625642105.77</v>
      </c>
      <c r="H359" s="406">
        <f t="shared" si="75"/>
        <v>0.956662364634786</v>
      </c>
      <c r="I359" s="405">
        <f t="shared" si="76"/>
        <v>72961422.3099999</v>
      </c>
      <c r="J359" s="406">
        <f t="shared" si="77"/>
        <v>0.132013700665695</v>
      </c>
    </row>
    <row r="360" s="352" customFormat="1" ht="24" customHeight="1" spans="1:10">
      <c r="A360" s="407">
        <v>20501</v>
      </c>
      <c r="B360" s="408">
        <f t="shared" si="74"/>
        <v>5</v>
      </c>
      <c r="C360" s="409" t="s">
        <v>281</v>
      </c>
      <c r="D360" s="410">
        <v>29648654.44</v>
      </c>
      <c r="E360" s="410">
        <v>5033912.88</v>
      </c>
      <c r="F360" s="410">
        <f>VLOOKUP(A360,[2]Sheet2!$A$1:$B$65536,2,FALSE)</f>
        <v>14574276.23</v>
      </c>
      <c r="G360" s="410">
        <f>VLOOKUP(A360,[2]Sheet1!$A$1:$B$65536,2,FALSE)</f>
        <v>13911233.54</v>
      </c>
      <c r="H360" s="411">
        <f t="shared" si="75"/>
        <v>0.954505961082638</v>
      </c>
      <c r="I360" s="410">
        <f t="shared" si="76"/>
        <v>-15737420.9</v>
      </c>
      <c r="J360" s="411">
        <f t="shared" si="77"/>
        <v>-0.530797137247757</v>
      </c>
    </row>
    <row r="361" s="352" customFormat="1" ht="24" customHeight="1" spans="1:10">
      <c r="A361" s="412">
        <v>2050101</v>
      </c>
      <c r="B361" s="413">
        <f t="shared" si="74"/>
        <v>7</v>
      </c>
      <c r="C361" s="6" t="s">
        <v>58</v>
      </c>
      <c r="D361" s="414">
        <v>2783292.59</v>
      </c>
      <c r="E361" s="414">
        <v>1023333.8</v>
      </c>
      <c r="F361" s="414">
        <f>VLOOKUP(A361,[2]Sheet2!$A$1:$B$65536,2,FALSE)</f>
        <v>1363503.9</v>
      </c>
      <c r="G361" s="414">
        <f>VLOOKUP(A361,[2]Sheet1!$A$1:$B$65536,2,FALSE)</f>
        <v>1412095.91</v>
      </c>
      <c r="H361" s="415">
        <f t="shared" si="75"/>
        <v>1.03563760250337</v>
      </c>
      <c r="I361" s="414">
        <f t="shared" si="76"/>
        <v>-1371196.68</v>
      </c>
      <c r="J361" s="415">
        <f t="shared" si="77"/>
        <v>-0.49265272538235</v>
      </c>
    </row>
    <row r="362" s="352" customFormat="1" ht="24" customHeight="1" spans="1:10">
      <c r="A362" s="412">
        <v>2050102</v>
      </c>
      <c r="B362" s="413">
        <f t="shared" si="74"/>
        <v>7</v>
      </c>
      <c r="C362" s="6" t="s">
        <v>59</v>
      </c>
      <c r="D362" s="414">
        <v>22262882.17</v>
      </c>
      <c r="E362" s="414"/>
      <c r="F362" s="414">
        <f>VLOOKUP(A362,[2]Sheet2!$A$1:$B$65536,2,FALSE)</f>
        <v>8597100.28</v>
      </c>
      <c r="G362" s="414">
        <f>VLOOKUP(A362,[2]Sheet1!$A$1:$B$65536,2,FALSE)</f>
        <v>8400787.18</v>
      </c>
      <c r="H362" s="415">
        <f t="shared" si="75"/>
        <v>0.977165195983965</v>
      </c>
      <c r="I362" s="414">
        <f t="shared" si="76"/>
        <v>-13862094.99</v>
      </c>
      <c r="J362" s="415">
        <f t="shared" si="77"/>
        <v>-0.622655004152142</v>
      </c>
    </row>
    <row r="363" s="352" customFormat="1" ht="24" customHeight="1" spans="1:10">
      <c r="A363" s="412">
        <v>2050103</v>
      </c>
      <c r="B363" s="413">
        <f t="shared" si="74"/>
        <v>7</v>
      </c>
      <c r="C363" s="6" t="s">
        <v>60</v>
      </c>
      <c r="D363" s="414"/>
      <c r="E363" s="414"/>
      <c r="F363" s="414"/>
      <c r="G363" s="414"/>
      <c r="H363" s="415"/>
      <c r="I363" s="414"/>
      <c r="J363" s="415"/>
    </row>
    <row r="364" s="352" customFormat="1" ht="24" customHeight="1" spans="1:10">
      <c r="A364" s="412">
        <v>2050199</v>
      </c>
      <c r="B364" s="413">
        <f t="shared" si="74"/>
        <v>7</v>
      </c>
      <c r="C364" s="6" t="s">
        <v>282</v>
      </c>
      <c r="D364" s="414">
        <v>4602479.68</v>
      </c>
      <c r="E364" s="414">
        <v>4010579.08</v>
      </c>
      <c r="F364" s="414">
        <f>VLOOKUP(A364,[2]Sheet2!$A$1:$B$65536,2,FALSE)</f>
        <v>4613672.05</v>
      </c>
      <c r="G364" s="414">
        <f>VLOOKUP(A364,[2]Sheet1!$A$1:$B$65536,2,FALSE)</f>
        <v>4098350.45</v>
      </c>
      <c r="H364" s="415">
        <f t="shared" ref="H364:H368" si="78">G364/F364</f>
        <v>0.888305541786396</v>
      </c>
      <c r="I364" s="414">
        <f t="shared" ref="I364:I368" si="79">G364-D364</f>
        <v>-504129.23</v>
      </c>
      <c r="J364" s="415">
        <f t="shared" ref="J364:J368" si="80">I364/D364</f>
        <v>-0.109534265233301</v>
      </c>
    </row>
    <row r="365" s="352" customFormat="1" ht="24" customHeight="1" spans="1:10">
      <c r="A365" s="407">
        <v>20502</v>
      </c>
      <c r="B365" s="408">
        <f t="shared" si="74"/>
        <v>5</v>
      </c>
      <c r="C365" s="409" t="s">
        <v>283</v>
      </c>
      <c r="D365" s="410">
        <v>513788897.23</v>
      </c>
      <c r="E365" s="410">
        <v>557245038.68</v>
      </c>
      <c r="F365" s="410">
        <f>VLOOKUP(A365,[2]Sheet2!$A$1:$B$65536,2,FALSE)</f>
        <v>635046302.89</v>
      </c>
      <c r="G365" s="410">
        <f>VLOOKUP(A365,[2]Sheet1!$A$1:$B$65536,2,FALSE)</f>
        <v>604420211.41</v>
      </c>
      <c r="H365" s="411">
        <f t="shared" si="78"/>
        <v>0.951773451257609</v>
      </c>
      <c r="I365" s="410">
        <f t="shared" si="79"/>
        <v>90631314.1799999</v>
      </c>
      <c r="J365" s="411">
        <f t="shared" si="80"/>
        <v>0.176397961630978</v>
      </c>
    </row>
    <row r="366" s="352" customFormat="1" ht="24" customHeight="1" spans="1:10">
      <c r="A366" s="412">
        <v>2050201</v>
      </c>
      <c r="B366" s="413">
        <f t="shared" si="74"/>
        <v>7</v>
      </c>
      <c r="C366" s="6" t="s">
        <v>284</v>
      </c>
      <c r="D366" s="414">
        <v>42523771.49</v>
      </c>
      <c r="E366" s="414">
        <v>33576367.01</v>
      </c>
      <c r="F366" s="414">
        <f>VLOOKUP(A366,[2]Sheet2!$A$1:$B$65536,2,FALSE)</f>
        <v>55277367.57</v>
      </c>
      <c r="G366" s="414">
        <f>VLOOKUP(A366,[2]Sheet1!$A$1:$B$65536,2,FALSE)</f>
        <v>47839544.95</v>
      </c>
      <c r="H366" s="415">
        <f t="shared" si="78"/>
        <v>0.865445426456295</v>
      </c>
      <c r="I366" s="414">
        <f t="shared" si="79"/>
        <v>5315773.46</v>
      </c>
      <c r="J366" s="415">
        <f t="shared" si="80"/>
        <v>0.125007102468559</v>
      </c>
    </row>
    <row r="367" s="352" customFormat="1" ht="24" customHeight="1" spans="1:10">
      <c r="A367" s="412">
        <v>2050202</v>
      </c>
      <c r="B367" s="413">
        <f t="shared" si="74"/>
        <v>7</v>
      </c>
      <c r="C367" s="6" t="s">
        <v>285</v>
      </c>
      <c r="D367" s="414">
        <v>256351939.83</v>
      </c>
      <c r="E367" s="414">
        <v>282517150.94</v>
      </c>
      <c r="F367" s="414">
        <f>VLOOKUP(A367,[2]Sheet2!$A$1:$B$65536,2,FALSE)</f>
        <v>299260838.47</v>
      </c>
      <c r="G367" s="414">
        <f>VLOOKUP(A367,[2]Sheet1!$A$1:$B$65536,2,FALSE)</f>
        <v>332276810.46</v>
      </c>
      <c r="H367" s="415">
        <f t="shared" si="78"/>
        <v>1.11032506678387</v>
      </c>
      <c r="I367" s="414">
        <f t="shared" si="79"/>
        <v>75924870.63</v>
      </c>
      <c r="J367" s="415">
        <f t="shared" si="80"/>
        <v>0.296174355771794</v>
      </c>
    </row>
    <row r="368" s="352" customFormat="1" ht="24" customHeight="1" spans="1:10">
      <c r="A368" s="412">
        <v>2050203</v>
      </c>
      <c r="B368" s="413">
        <f t="shared" si="74"/>
        <v>7</v>
      </c>
      <c r="C368" s="6" t="s">
        <v>286</v>
      </c>
      <c r="D368" s="414">
        <v>199493492</v>
      </c>
      <c r="E368" s="414">
        <v>224494696.14</v>
      </c>
      <c r="F368" s="414">
        <f>VLOOKUP(A368,[2]Sheet2!$A$1:$B$65536,2,FALSE)</f>
        <v>243494358.37</v>
      </c>
      <c r="G368" s="414">
        <f>VLOOKUP(A368,[2]Sheet1!$A$1:$B$65536,2,FALSE)</f>
        <v>213400932.16</v>
      </c>
      <c r="H368" s="415">
        <f t="shared" si="78"/>
        <v>0.87641017060333</v>
      </c>
      <c r="I368" s="414">
        <f t="shared" si="79"/>
        <v>13907440.16</v>
      </c>
      <c r="J368" s="415">
        <f t="shared" si="80"/>
        <v>0.0697137536697187</v>
      </c>
    </row>
    <row r="369" s="352" customFormat="1" ht="24" customHeight="1" spans="1:10">
      <c r="A369" s="412">
        <v>2050204</v>
      </c>
      <c r="B369" s="413">
        <f t="shared" si="74"/>
        <v>7</v>
      </c>
      <c r="C369" s="6" t="s">
        <v>287</v>
      </c>
      <c r="D369" s="414"/>
      <c r="E369" s="414"/>
      <c r="F369" s="414">
        <f>VLOOKUP(A369,[2]Sheet2!$A$1:$B$65536,2,FALSE)</f>
        <v>374850</v>
      </c>
      <c r="G369" s="414"/>
      <c r="H369" s="415"/>
      <c r="I369" s="414"/>
      <c r="J369" s="415"/>
    </row>
    <row r="370" s="352" customFormat="1" ht="24" customHeight="1" spans="1:10">
      <c r="A370" s="412">
        <v>2050205</v>
      </c>
      <c r="B370" s="413">
        <f t="shared" si="74"/>
        <v>7</v>
      </c>
      <c r="C370" s="6" t="s">
        <v>288</v>
      </c>
      <c r="D370" s="414"/>
      <c r="E370" s="414"/>
      <c r="F370" s="414"/>
      <c r="G370" s="414"/>
      <c r="H370" s="415"/>
      <c r="I370" s="414"/>
      <c r="J370" s="415"/>
    </row>
    <row r="371" s="352" customFormat="1" ht="24" customHeight="1" spans="1:10">
      <c r="A371" s="412">
        <v>2050299</v>
      </c>
      <c r="B371" s="413">
        <f t="shared" si="74"/>
        <v>7</v>
      </c>
      <c r="C371" s="6" t="s">
        <v>289</v>
      </c>
      <c r="D371" s="414">
        <v>15419693.91</v>
      </c>
      <c r="E371" s="414">
        <v>16656824.59</v>
      </c>
      <c r="F371" s="414">
        <f>VLOOKUP(A371,[2]Sheet2!$A$1:$B$65536,2,FALSE)</f>
        <v>36638888.48</v>
      </c>
      <c r="G371" s="414">
        <f>VLOOKUP(A371,[2]Sheet1!$A$1:$B$65536,2,FALSE)</f>
        <v>10902923.84</v>
      </c>
      <c r="H371" s="415">
        <f>G371/F371</f>
        <v>0.297577909492302</v>
      </c>
      <c r="I371" s="414">
        <f>G371-D371</f>
        <v>-4516770.07</v>
      </c>
      <c r="J371" s="415">
        <f>I371/D371</f>
        <v>-0.292922161513905</v>
      </c>
    </row>
    <row r="372" s="352" customFormat="1" ht="24" customHeight="1" spans="1:10">
      <c r="A372" s="407">
        <v>20503</v>
      </c>
      <c r="B372" s="408">
        <f t="shared" si="74"/>
        <v>5</v>
      </c>
      <c r="C372" s="409" t="s">
        <v>290</v>
      </c>
      <c r="D372" s="410"/>
      <c r="E372" s="410">
        <v>2285200</v>
      </c>
      <c r="F372" s="410"/>
      <c r="G372" s="410">
        <f>VLOOKUP(A372,[2]Sheet1!$A$1:$B$65536,2,FALSE)</f>
        <v>1473039.4</v>
      </c>
      <c r="H372" s="411"/>
      <c r="I372" s="410">
        <f>G372-D372</f>
        <v>1473039.4</v>
      </c>
      <c r="J372" s="411"/>
    </row>
    <row r="373" s="352" customFormat="1" ht="24" customHeight="1" spans="1:10">
      <c r="A373" s="412">
        <v>2050301</v>
      </c>
      <c r="B373" s="413">
        <f t="shared" si="74"/>
        <v>7</v>
      </c>
      <c r="C373" s="6" t="s">
        <v>291</v>
      </c>
      <c r="D373" s="414"/>
      <c r="E373" s="414"/>
      <c r="F373" s="414"/>
      <c r="G373" s="414"/>
      <c r="H373" s="415"/>
      <c r="I373" s="414"/>
      <c r="J373" s="415"/>
    </row>
    <row r="374" s="352" customFormat="1" ht="24" customHeight="1" spans="1:10">
      <c r="A374" s="412">
        <v>2050302</v>
      </c>
      <c r="B374" s="413">
        <f t="shared" si="74"/>
        <v>7</v>
      </c>
      <c r="C374" s="6" t="s">
        <v>292</v>
      </c>
      <c r="D374" s="414"/>
      <c r="E374" s="414">
        <v>2285200</v>
      </c>
      <c r="F374" s="414"/>
      <c r="G374" s="414"/>
      <c r="H374" s="415"/>
      <c r="I374" s="414"/>
      <c r="J374" s="415"/>
    </row>
    <row r="375" s="352" customFormat="1" ht="24" customHeight="1" spans="1:10">
      <c r="A375" s="412">
        <v>2050303</v>
      </c>
      <c r="B375" s="413">
        <f t="shared" si="74"/>
        <v>7</v>
      </c>
      <c r="C375" s="6" t="s">
        <v>293</v>
      </c>
      <c r="D375" s="414"/>
      <c r="E375" s="414"/>
      <c r="F375" s="414"/>
      <c r="G375" s="414"/>
      <c r="H375" s="415"/>
      <c r="I375" s="414"/>
      <c r="J375" s="415"/>
    </row>
    <row r="376" s="352" customFormat="1" ht="24" customHeight="1" spans="1:10">
      <c r="A376" s="412">
        <v>2050305</v>
      </c>
      <c r="B376" s="413">
        <f t="shared" si="74"/>
        <v>7</v>
      </c>
      <c r="C376" s="6" t="s">
        <v>294</v>
      </c>
      <c r="D376" s="414"/>
      <c r="E376" s="414"/>
      <c r="F376" s="414"/>
      <c r="G376" s="414">
        <f>VLOOKUP(A376,[2]Sheet1!$A$1:$B$65536,2,FALSE)</f>
        <v>1473039.4</v>
      </c>
      <c r="H376" s="415"/>
      <c r="I376" s="414"/>
      <c r="J376" s="415"/>
    </row>
    <row r="377" s="352" customFormat="1" ht="24" customHeight="1" spans="1:10">
      <c r="A377" s="412">
        <v>2050399</v>
      </c>
      <c r="B377" s="413">
        <f t="shared" si="74"/>
        <v>7</v>
      </c>
      <c r="C377" s="6" t="s">
        <v>295</v>
      </c>
      <c r="D377" s="414"/>
      <c r="E377" s="414"/>
      <c r="F377" s="414"/>
      <c r="G377" s="414"/>
      <c r="H377" s="415"/>
      <c r="I377" s="414"/>
      <c r="J377" s="415"/>
    </row>
    <row r="378" s="352" customFormat="1" ht="24" customHeight="1" spans="1:10">
      <c r="A378" s="407">
        <v>20504</v>
      </c>
      <c r="B378" s="408">
        <f t="shared" si="74"/>
        <v>5</v>
      </c>
      <c r="C378" s="409" t="s">
        <v>296</v>
      </c>
      <c r="D378" s="410"/>
      <c r="E378" s="410"/>
      <c r="F378" s="410"/>
      <c r="G378" s="410"/>
      <c r="H378" s="411"/>
      <c r="I378" s="410"/>
      <c r="J378" s="411"/>
    </row>
    <row r="379" s="352" customFormat="1" ht="24" customHeight="1" spans="1:10">
      <c r="A379" s="412">
        <v>2050401</v>
      </c>
      <c r="B379" s="413">
        <f t="shared" si="74"/>
        <v>7</v>
      </c>
      <c r="C379" s="6" t="s">
        <v>297</v>
      </c>
      <c r="D379" s="414"/>
      <c r="E379" s="414"/>
      <c r="F379" s="414"/>
      <c r="G379" s="414"/>
      <c r="H379" s="415"/>
      <c r="I379" s="414"/>
      <c r="J379" s="415"/>
    </row>
    <row r="380" s="352" customFormat="1" ht="24" customHeight="1" spans="1:10">
      <c r="A380" s="412">
        <v>2050402</v>
      </c>
      <c r="B380" s="413">
        <f t="shared" si="74"/>
        <v>7</v>
      </c>
      <c r="C380" s="6" t="s">
        <v>298</v>
      </c>
      <c r="D380" s="414"/>
      <c r="E380" s="414"/>
      <c r="F380" s="414"/>
      <c r="G380" s="414"/>
      <c r="H380" s="415"/>
      <c r="I380" s="414"/>
      <c r="J380" s="415"/>
    </row>
    <row r="381" s="352" customFormat="1" ht="24" customHeight="1" spans="1:10">
      <c r="A381" s="412">
        <v>2050403</v>
      </c>
      <c r="B381" s="413">
        <f t="shared" si="74"/>
        <v>7</v>
      </c>
      <c r="C381" s="6" t="s">
        <v>299</v>
      </c>
      <c r="D381" s="414"/>
      <c r="E381" s="414"/>
      <c r="F381" s="414"/>
      <c r="G381" s="414"/>
      <c r="H381" s="415"/>
      <c r="I381" s="414"/>
      <c r="J381" s="415"/>
    </row>
    <row r="382" s="352" customFormat="1" ht="24" customHeight="1" spans="1:10">
      <c r="A382" s="412">
        <v>2050404</v>
      </c>
      <c r="B382" s="413">
        <f t="shared" si="74"/>
        <v>7</v>
      </c>
      <c r="C382" s="6" t="s">
        <v>300</v>
      </c>
      <c r="D382" s="414"/>
      <c r="E382" s="414"/>
      <c r="F382" s="414"/>
      <c r="G382" s="414"/>
      <c r="H382" s="415"/>
      <c r="I382" s="414"/>
      <c r="J382" s="415"/>
    </row>
    <row r="383" s="352" customFormat="1" ht="24" customHeight="1" spans="1:10">
      <c r="A383" s="412">
        <v>2050499</v>
      </c>
      <c r="B383" s="413">
        <f t="shared" si="74"/>
        <v>7</v>
      </c>
      <c r="C383" s="6" t="s">
        <v>301</v>
      </c>
      <c r="D383" s="414"/>
      <c r="E383" s="414"/>
      <c r="F383" s="414"/>
      <c r="G383" s="414"/>
      <c r="H383" s="415"/>
      <c r="I383" s="414"/>
      <c r="J383" s="415"/>
    </row>
    <row r="384" s="352" customFormat="1" ht="24" customHeight="1" spans="1:10">
      <c r="A384" s="407">
        <v>20505</v>
      </c>
      <c r="B384" s="408">
        <f t="shared" si="74"/>
        <v>5</v>
      </c>
      <c r="C384" s="409" t="s">
        <v>302</v>
      </c>
      <c r="D384" s="410"/>
      <c r="E384" s="410"/>
      <c r="F384" s="410"/>
      <c r="G384" s="410"/>
      <c r="H384" s="411"/>
      <c r="I384" s="410"/>
      <c r="J384" s="411"/>
    </row>
    <row r="385" s="352" customFormat="1" ht="24" customHeight="1" spans="1:10">
      <c r="A385" s="412">
        <v>2050501</v>
      </c>
      <c r="B385" s="413">
        <f t="shared" si="74"/>
        <v>7</v>
      </c>
      <c r="C385" s="6" t="s">
        <v>303</v>
      </c>
      <c r="D385" s="414"/>
      <c r="E385" s="414"/>
      <c r="F385" s="414"/>
      <c r="G385" s="414"/>
      <c r="H385" s="415"/>
      <c r="I385" s="414"/>
      <c r="J385" s="415"/>
    </row>
    <row r="386" s="352" customFormat="1" ht="24" customHeight="1" spans="1:10">
      <c r="A386" s="412">
        <v>2050502</v>
      </c>
      <c r="B386" s="413">
        <f t="shared" si="74"/>
        <v>7</v>
      </c>
      <c r="C386" s="6" t="s">
        <v>304</v>
      </c>
      <c r="D386" s="414"/>
      <c r="E386" s="414"/>
      <c r="F386" s="414"/>
      <c r="G386" s="414"/>
      <c r="H386" s="415"/>
      <c r="I386" s="414"/>
      <c r="J386" s="415"/>
    </row>
    <row r="387" s="352" customFormat="1" ht="24" customHeight="1" spans="1:10">
      <c r="A387" s="412">
        <v>2050599</v>
      </c>
      <c r="B387" s="413">
        <f t="shared" si="74"/>
        <v>7</v>
      </c>
      <c r="C387" s="6" t="s">
        <v>305</v>
      </c>
      <c r="D387" s="414"/>
      <c r="E387" s="414"/>
      <c r="F387" s="414"/>
      <c r="G387" s="414"/>
      <c r="H387" s="415"/>
      <c r="I387" s="414"/>
      <c r="J387" s="415"/>
    </row>
    <row r="388" s="352" customFormat="1" ht="24" customHeight="1" spans="1:10">
      <c r="A388" s="407">
        <v>20506</v>
      </c>
      <c r="B388" s="408">
        <f t="shared" si="74"/>
        <v>5</v>
      </c>
      <c r="C388" s="409" t="s">
        <v>306</v>
      </c>
      <c r="D388" s="410"/>
      <c r="E388" s="410"/>
      <c r="F388" s="410"/>
      <c r="G388" s="410"/>
      <c r="H388" s="411"/>
      <c r="I388" s="410"/>
      <c r="J388" s="411"/>
    </row>
    <row r="389" s="352" customFormat="1" ht="24" customHeight="1" spans="1:10">
      <c r="A389" s="412">
        <v>2050601</v>
      </c>
      <c r="B389" s="413">
        <f t="shared" si="74"/>
        <v>7</v>
      </c>
      <c r="C389" s="6" t="s">
        <v>307</v>
      </c>
      <c r="D389" s="414"/>
      <c r="E389" s="414"/>
      <c r="F389" s="414"/>
      <c r="G389" s="414"/>
      <c r="H389" s="415"/>
      <c r="I389" s="414"/>
      <c r="J389" s="415"/>
    </row>
    <row r="390" s="352" customFormat="1" ht="24" customHeight="1" spans="1:10">
      <c r="A390" s="412">
        <v>2050602</v>
      </c>
      <c r="B390" s="413">
        <f t="shared" si="74"/>
        <v>7</v>
      </c>
      <c r="C390" s="6" t="s">
        <v>308</v>
      </c>
      <c r="D390" s="414"/>
      <c r="E390" s="414"/>
      <c r="F390" s="414"/>
      <c r="G390" s="414"/>
      <c r="H390" s="415"/>
      <c r="I390" s="414"/>
      <c r="J390" s="415"/>
    </row>
    <row r="391" s="352" customFormat="1" ht="24" customHeight="1" spans="1:10">
      <c r="A391" s="412">
        <v>2050699</v>
      </c>
      <c r="B391" s="413">
        <f t="shared" si="74"/>
        <v>7</v>
      </c>
      <c r="C391" s="6" t="s">
        <v>309</v>
      </c>
      <c r="D391" s="414"/>
      <c r="E391" s="414"/>
      <c r="F391" s="414"/>
      <c r="G391" s="414"/>
      <c r="H391" s="415"/>
      <c r="I391" s="414"/>
      <c r="J391" s="415"/>
    </row>
    <row r="392" s="352" customFormat="1" ht="24" customHeight="1" spans="1:10">
      <c r="A392" s="407">
        <v>20507</v>
      </c>
      <c r="B392" s="408">
        <f t="shared" ref="B392:B455" si="81">LEN(A392)</f>
        <v>5</v>
      </c>
      <c r="C392" s="409" t="s">
        <v>310</v>
      </c>
      <c r="D392" s="410"/>
      <c r="E392" s="410">
        <v>39000</v>
      </c>
      <c r="F392" s="410">
        <f>VLOOKUP(A392,[2]Sheet2!$A$1:$B$65536,2,FALSE)</f>
        <v>18000</v>
      </c>
      <c r="G392" s="410">
        <f>VLOOKUP(A392,[2]Sheet1!$A$1:$B$65536,2,FALSE)</f>
        <v>17954</v>
      </c>
      <c r="H392" s="411">
        <f>G392/F392</f>
        <v>0.997444444444444</v>
      </c>
      <c r="I392" s="410">
        <f t="shared" ref="I392:I396" si="82">G392-D392</f>
        <v>17954</v>
      </c>
      <c r="J392" s="411"/>
    </row>
    <row r="393" s="352" customFormat="1" ht="24" customHeight="1" spans="1:10">
      <c r="A393" s="412">
        <v>2050701</v>
      </c>
      <c r="B393" s="413">
        <f t="shared" si="81"/>
        <v>7</v>
      </c>
      <c r="C393" s="6" t="s">
        <v>311</v>
      </c>
      <c r="D393" s="414"/>
      <c r="E393" s="414"/>
      <c r="F393" s="414"/>
      <c r="G393" s="414"/>
      <c r="H393" s="415"/>
      <c r="I393" s="414"/>
      <c r="J393" s="415"/>
    </row>
    <row r="394" s="352" customFormat="1" ht="24" customHeight="1" spans="1:10">
      <c r="A394" s="412">
        <v>2050702</v>
      </c>
      <c r="B394" s="413">
        <f t="shared" si="81"/>
        <v>7</v>
      </c>
      <c r="C394" s="6" t="s">
        <v>312</v>
      </c>
      <c r="D394" s="414"/>
      <c r="E394" s="414"/>
      <c r="F394" s="414"/>
      <c r="G394" s="414"/>
      <c r="H394" s="415"/>
      <c r="I394" s="414"/>
      <c r="J394" s="415"/>
    </row>
    <row r="395" s="352" customFormat="1" ht="24" customHeight="1" spans="1:10">
      <c r="A395" s="412">
        <v>2050799</v>
      </c>
      <c r="B395" s="413">
        <f t="shared" si="81"/>
        <v>7</v>
      </c>
      <c r="C395" s="6" t="s">
        <v>313</v>
      </c>
      <c r="D395" s="414"/>
      <c r="E395" s="414">
        <v>39000</v>
      </c>
      <c r="F395" s="414">
        <f>VLOOKUP(A395,[2]Sheet2!$A$1:$B$65536,2,FALSE)</f>
        <v>18000</v>
      </c>
      <c r="G395" s="414">
        <f>VLOOKUP(A395,[2]Sheet1!$A$1:$B$65536,2,FALSE)</f>
        <v>17954</v>
      </c>
      <c r="H395" s="415"/>
      <c r="I395" s="414">
        <f t="shared" si="82"/>
        <v>17954</v>
      </c>
      <c r="J395" s="415"/>
    </row>
    <row r="396" s="352" customFormat="1" ht="24" customHeight="1" spans="1:10">
      <c r="A396" s="407">
        <v>20508</v>
      </c>
      <c r="B396" s="408">
        <f t="shared" si="81"/>
        <v>5</v>
      </c>
      <c r="C396" s="409" t="s">
        <v>314</v>
      </c>
      <c r="D396" s="410">
        <v>909709.2</v>
      </c>
      <c r="E396" s="410">
        <v>333153.65</v>
      </c>
      <c r="F396" s="410">
        <f>VLOOKUP(A396,[2]Sheet2!$A$1:$B$65536,2,FALSE)</f>
        <v>2331451.78</v>
      </c>
      <c r="G396" s="410">
        <f>VLOOKUP(A396,[2]Sheet1!$A$1:$B$65536,2,FALSE)</f>
        <v>3920304.58</v>
      </c>
      <c r="H396" s="411">
        <f>G396/F396</f>
        <v>1.68148645133034</v>
      </c>
      <c r="I396" s="410">
        <f t="shared" si="82"/>
        <v>3010595.38</v>
      </c>
      <c r="J396" s="411">
        <f>I396/D396</f>
        <v>3.30940412606578</v>
      </c>
    </row>
    <row r="397" s="352" customFormat="1" ht="24" customHeight="1" spans="1:10">
      <c r="A397" s="412">
        <v>2050801</v>
      </c>
      <c r="B397" s="413">
        <f t="shared" si="81"/>
        <v>7</v>
      </c>
      <c r="C397" s="6" t="s">
        <v>315</v>
      </c>
      <c r="D397" s="414"/>
      <c r="E397" s="414"/>
      <c r="F397" s="414">
        <f>VLOOKUP(A397,[2]Sheet2!$A$1:$B$65536,2,FALSE)</f>
        <v>50000</v>
      </c>
      <c r="G397" s="414"/>
      <c r="H397" s="415"/>
      <c r="I397" s="414"/>
      <c r="J397" s="415"/>
    </row>
    <row r="398" s="352" customFormat="1" ht="24" customHeight="1" spans="1:10">
      <c r="A398" s="412">
        <v>2050802</v>
      </c>
      <c r="B398" s="413">
        <f t="shared" si="81"/>
        <v>7</v>
      </c>
      <c r="C398" s="6" t="s">
        <v>316</v>
      </c>
      <c r="D398" s="414">
        <v>909709.2</v>
      </c>
      <c r="E398" s="414">
        <v>333153.65</v>
      </c>
      <c r="F398" s="414">
        <f>VLOOKUP(A398,[2]Sheet2!$A$1:$B$65536,2,FALSE)</f>
        <v>2281451.78</v>
      </c>
      <c r="G398" s="414">
        <f>VLOOKUP(A398,[2]Sheet1!$A$1:$B$65536,2,FALSE)</f>
        <v>3920304.58</v>
      </c>
      <c r="H398" s="415">
        <f>G398/F398</f>
        <v>1.71833768934621</v>
      </c>
      <c r="I398" s="414">
        <f>G398-D398</f>
        <v>3010595.38</v>
      </c>
      <c r="J398" s="415">
        <f>I398/D398</f>
        <v>3.30940412606578</v>
      </c>
    </row>
    <row r="399" s="352" customFormat="1" ht="24" customHeight="1" spans="1:10">
      <c r="A399" s="412">
        <v>2050803</v>
      </c>
      <c r="B399" s="413">
        <f t="shared" si="81"/>
        <v>7</v>
      </c>
      <c r="C399" s="6" t="s">
        <v>317</v>
      </c>
      <c r="D399" s="414"/>
      <c r="E399" s="414"/>
      <c r="F399" s="414"/>
      <c r="G399" s="414"/>
      <c r="H399" s="415"/>
      <c r="I399" s="414"/>
      <c r="J399" s="415"/>
    </row>
    <row r="400" s="352" customFormat="1" ht="24" customHeight="1" spans="1:10">
      <c r="A400" s="412">
        <v>2050804</v>
      </c>
      <c r="B400" s="413">
        <f t="shared" si="81"/>
        <v>7</v>
      </c>
      <c r="C400" s="6" t="s">
        <v>318</v>
      </c>
      <c r="D400" s="414"/>
      <c r="E400" s="414"/>
      <c r="F400" s="414"/>
      <c r="G400" s="414"/>
      <c r="H400" s="415"/>
      <c r="I400" s="414"/>
      <c r="J400" s="415"/>
    </row>
    <row r="401" s="352" customFormat="1" ht="24" customHeight="1" spans="1:10">
      <c r="A401" s="412">
        <v>2050899</v>
      </c>
      <c r="B401" s="413">
        <f t="shared" si="81"/>
        <v>7</v>
      </c>
      <c r="C401" s="6" t="s">
        <v>319</v>
      </c>
      <c r="D401" s="414"/>
      <c r="E401" s="414"/>
      <c r="F401" s="414"/>
      <c r="G401" s="414"/>
      <c r="H401" s="415"/>
      <c r="I401" s="414"/>
      <c r="J401" s="415"/>
    </row>
    <row r="402" s="352" customFormat="1" ht="24" customHeight="1" spans="1:10">
      <c r="A402" s="407">
        <v>20509</v>
      </c>
      <c r="B402" s="408">
        <f t="shared" si="81"/>
        <v>5</v>
      </c>
      <c r="C402" s="409" t="s">
        <v>320</v>
      </c>
      <c r="D402" s="410">
        <v>8125673.06</v>
      </c>
      <c r="E402" s="410">
        <v>770000</v>
      </c>
      <c r="F402" s="410">
        <f>VLOOKUP(A402,[2]Sheet2!$A$1:$B$65536,2,FALSE)</f>
        <v>1850767.96</v>
      </c>
      <c r="G402" s="410">
        <f>VLOOKUP(A402,[2]Sheet1!$A$1:$B$65536,2,FALSE)</f>
        <v>1843606.69</v>
      </c>
      <c r="H402" s="411">
        <f>G402/F402</f>
        <v>0.99613064946294</v>
      </c>
      <c r="I402" s="410">
        <f>G402-D402</f>
        <v>-6282066.37</v>
      </c>
      <c r="J402" s="411">
        <f>I402/D402</f>
        <v>-0.773113356101482</v>
      </c>
    </row>
    <row r="403" s="352" customFormat="1" ht="24" customHeight="1" spans="1:10">
      <c r="A403" s="412">
        <v>2050901</v>
      </c>
      <c r="B403" s="413">
        <f t="shared" si="81"/>
        <v>7</v>
      </c>
      <c r="C403" s="6" t="s">
        <v>321</v>
      </c>
      <c r="D403" s="414"/>
      <c r="E403" s="414"/>
      <c r="F403" s="414"/>
      <c r="G403" s="414"/>
      <c r="H403" s="415"/>
      <c r="I403" s="414"/>
      <c r="J403" s="415"/>
    </row>
    <row r="404" s="352" customFormat="1" ht="24" customHeight="1" spans="1:10">
      <c r="A404" s="412">
        <v>2050902</v>
      </c>
      <c r="B404" s="413">
        <f t="shared" si="81"/>
        <v>7</v>
      </c>
      <c r="C404" s="6" t="s">
        <v>322</v>
      </c>
      <c r="D404" s="414"/>
      <c r="E404" s="414">
        <v>30000</v>
      </c>
      <c r="F404" s="414"/>
      <c r="G404" s="414"/>
      <c r="H404" s="415"/>
      <c r="I404" s="414"/>
      <c r="J404" s="415"/>
    </row>
    <row r="405" s="352" customFormat="1" ht="24" customHeight="1" spans="1:10">
      <c r="A405" s="412">
        <v>2050903</v>
      </c>
      <c r="B405" s="413">
        <f t="shared" si="81"/>
        <v>7</v>
      </c>
      <c r="C405" s="6" t="s">
        <v>323</v>
      </c>
      <c r="D405" s="414"/>
      <c r="E405" s="414"/>
      <c r="F405" s="414"/>
      <c r="G405" s="414"/>
      <c r="H405" s="415"/>
      <c r="I405" s="414"/>
      <c r="J405" s="415"/>
    </row>
    <row r="406" s="352" customFormat="1" ht="24" customHeight="1" spans="1:10">
      <c r="A406" s="412">
        <v>2050904</v>
      </c>
      <c r="B406" s="413">
        <f t="shared" si="81"/>
        <v>7</v>
      </c>
      <c r="C406" s="6" t="s">
        <v>324</v>
      </c>
      <c r="D406" s="414"/>
      <c r="E406" s="414"/>
      <c r="F406" s="414"/>
      <c r="G406" s="414"/>
      <c r="H406" s="415"/>
      <c r="I406" s="414"/>
      <c r="J406" s="415"/>
    </row>
    <row r="407" s="352" customFormat="1" ht="24" customHeight="1" spans="1:10">
      <c r="A407" s="412">
        <v>2050905</v>
      </c>
      <c r="B407" s="413">
        <f t="shared" si="81"/>
        <v>7</v>
      </c>
      <c r="C407" s="6" t="s">
        <v>325</v>
      </c>
      <c r="D407" s="414"/>
      <c r="E407" s="414"/>
      <c r="F407" s="414"/>
      <c r="G407" s="414"/>
      <c r="H407" s="415"/>
      <c r="I407" s="414"/>
      <c r="J407" s="415"/>
    </row>
    <row r="408" s="352" customFormat="1" ht="24" customHeight="1" spans="1:10">
      <c r="A408" s="412">
        <v>2050999</v>
      </c>
      <c r="B408" s="413">
        <f t="shared" si="81"/>
        <v>7</v>
      </c>
      <c r="C408" s="6" t="s">
        <v>326</v>
      </c>
      <c r="D408" s="414">
        <v>8125673.06</v>
      </c>
      <c r="E408" s="414">
        <v>740000</v>
      </c>
      <c r="F408" s="414">
        <f>VLOOKUP(A408,[2]Sheet2!$A$1:$B$65536,2,FALSE)</f>
        <v>1850767.96</v>
      </c>
      <c r="G408" s="414">
        <f>VLOOKUP(A408,[2]Sheet1!$A$1:$B$65536,2,FALSE)</f>
        <v>1843606.69</v>
      </c>
      <c r="H408" s="415">
        <f t="shared" ref="H408:H414" si="83">G408/F408</f>
        <v>0.99613064946294</v>
      </c>
      <c r="I408" s="414">
        <f t="shared" ref="I408:I414" si="84">G408-D408</f>
        <v>-6282066.37</v>
      </c>
      <c r="J408" s="415">
        <f t="shared" ref="J408:J414" si="85">I408/D408</f>
        <v>-0.773113356101482</v>
      </c>
    </row>
    <row r="409" s="352" customFormat="1" ht="24" customHeight="1" spans="1:10">
      <c r="A409" s="407">
        <v>20599</v>
      </c>
      <c r="B409" s="408">
        <f t="shared" si="81"/>
        <v>5</v>
      </c>
      <c r="C409" s="409" t="s">
        <v>327</v>
      </c>
      <c r="D409" s="410">
        <v>207749.53</v>
      </c>
      <c r="E409" s="410">
        <v>227400</v>
      </c>
      <c r="F409" s="410">
        <f>VLOOKUP(A409,[2]Sheet2!$A$1:$B$65536,2,FALSE)</f>
        <v>163437.27</v>
      </c>
      <c r="G409" s="410">
        <f>VLOOKUP(A409,[2]Sheet1!$A$1:$B$65536,2,FALSE)</f>
        <v>55756.15</v>
      </c>
      <c r="H409" s="411">
        <f t="shared" si="83"/>
        <v>0.341147095763408</v>
      </c>
      <c r="I409" s="410">
        <f t="shared" si="84"/>
        <v>-151993.38</v>
      </c>
      <c r="J409" s="411">
        <f t="shared" si="85"/>
        <v>-0.731618406068115</v>
      </c>
    </row>
    <row r="410" s="352" customFormat="1" ht="24" customHeight="1" spans="1:10">
      <c r="A410" s="412">
        <v>2059999</v>
      </c>
      <c r="B410" s="413">
        <f t="shared" si="81"/>
        <v>7</v>
      </c>
      <c r="C410" s="6" t="s">
        <v>328</v>
      </c>
      <c r="D410" s="414">
        <v>207749.53</v>
      </c>
      <c r="E410" s="414">
        <v>227400</v>
      </c>
      <c r="F410" s="414">
        <f>VLOOKUP(A410,[2]Sheet2!$A$1:$B$65536,2,FALSE)</f>
        <v>163437.27</v>
      </c>
      <c r="G410" s="414">
        <f>VLOOKUP(A410,[2]Sheet1!$A$1:$B$65536,2,FALSE)</f>
        <v>55756.15</v>
      </c>
      <c r="H410" s="415">
        <f t="shared" si="83"/>
        <v>0.341147095763408</v>
      </c>
      <c r="I410" s="414">
        <f t="shared" si="84"/>
        <v>-151993.38</v>
      </c>
      <c r="J410" s="415">
        <f t="shared" si="85"/>
        <v>-0.731618406068115</v>
      </c>
    </row>
    <row r="411" s="352" customFormat="1" ht="24" customHeight="1" spans="1:10">
      <c r="A411" s="401">
        <v>206</v>
      </c>
      <c r="B411" s="402">
        <f t="shared" si="81"/>
        <v>3</v>
      </c>
      <c r="C411" s="423" t="s">
        <v>329</v>
      </c>
      <c r="D411" s="405">
        <v>861655.4</v>
      </c>
      <c r="E411" s="405">
        <v>22161157.57</v>
      </c>
      <c r="F411" s="424">
        <f>VLOOKUP(A411,[2]Sheet2!$A$1:$B$65536,2,FALSE)</f>
        <v>4991930.48</v>
      </c>
      <c r="G411" s="424">
        <f>VLOOKUP(A411,[2]Sheet1!$A$1:$B$65536,2,FALSE)</f>
        <v>1366064.22</v>
      </c>
      <c r="H411" s="406">
        <f t="shared" si="83"/>
        <v>0.273654496085851</v>
      </c>
      <c r="I411" s="405">
        <f t="shared" si="84"/>
        <v>504408.82</v>
      </c>
      <c r="J411" s="406">
        <f t="shared" si="85"/>
        <v>0.58539506628752</v>
      </c>
    </row>
    <row r="412" s="352" customFormat="1" ht="24" customHeight="1" spans="1:10">
      <c r="A412" s="407">
        <v>20601</v>
      </c>
      <c r="B412" s="408">
        <f t="shared" si="81"/>
        <v>5</v>
      </c>
      <c r="C412" s="409" t="s">
        <v>330</v>
      </c>
      <c r="D412" s="410">
        <v>831339.4</v>
      </c>
      <c r="E412" s="410">
        <v>22011157.57</v>
      </c>
      <c r="F412" s="410">
        <f>VLOOKUP(A412,[2]Sheet2!$A$1:$B$65536,2,FALSE)</f>
        <v>4741372.48</v>
      </c>
      <c r="G412" s="410">
        <f>VLOOKUP(A412,[2]Sheet1!$A$1:$B$65536,2,FALSE)</f>
        <v>1216064.22</v>
      </c>
      <c r="H412" s="411">
        <f t="shared" si="83"/>
        <v>0.256479368606788</v>
      </c>
      <c r="I412" s="410">
        <f t="shared" si="84"/>
        <v>384724.82</v>
      </c>
      <c r="J412" s="411">
        <f t="shared" si="85"/>
        <v>0.462777079974797</v>
      </c>
    </row>
    <row r="413" s="352" customFormat="1" ht="24" customHeight="1" spans="1:10">
      <c r="A413" s="412">
        <v>2060101</v>
      </c>
      <c r="B413" s="413">
        <f t="shared" si="81"/>
        <v>7</v>
      </c>
      <c r="C413" s="6" t="s">
        <v>58</v>
      </c>
      <c r="D413" s="414">
        <v>798674.36</v>
      </c>
      <c r="E413" s="414">
        <v>492687.29</v>
      </c>
      <c r="F413" s="414">
        <f>VLOOKUP(A413,[2]Sheet2!$A$1:$B$65536,2,FALSE)</f>
        <v>1118439.98</v>
      </c>
      <c r="G413" s="414">
        <f>VLOOKUP(A413,[2]Sheet1!$A$1:$B$65536,2,FALSE)</f>
        <v>1186294.87</v>
      </c>
      <c r="H413" s="415">
        <f t="shared" si="83"/>
        <v>1.06066922786505</v>
      </c>
      <c r="I413" s="414">
        <f t="shared" si="84"/>
        <v>387620.51</v>
      </c>
      <c r="J413" s="415">
        <f t="shared" si="85"/>
        <v>0.485329853333466</v>
      </c>
    </row>
    <row r="414" s="352" customFormat="1" ht="24" customHeight="1" spans="1:10">
      <c r="A414" s="412">
        <v>2060102</v>
      </c>
      <c r="B414" s="413">
        <f t="shared" si="81"/>
        <v>7</v>
      </c>
      <c r="C414" s="6" t="s">
        <v>59</v>
      </c>
      <c r="D414" s="414">
        <v>32665.04</v>
      </c>
      <c r="E414" s="414">
        <v>21518470.28</v>
      </c>
      <c r="F414" s="414">
        <f>VLOOKUP(A414,[2]Sheet2!$A$1:$B$65536,2,FALSE)</f>
        <v>3622932.5</v>
      </c>
      <c r="G414" s="414">
        <f>VLOOKUP(A414,[2]Sheet1!$A$1:$B$65536,2,FALSE)</f>
        <v>29211.35</v>
      </c>
      <c r="H414" s="415">
        <f t="shared" si="83"/>
        <v>0.00806290208277411</v>
      </c>
      <c r="I414" s="414">
        <f t="shared" si="84"/>
        <v>-3453.69</v>
      </c>
      <c r="J414" s="415">
        <f t="shared" si="85"/>
        <v>-0.105730469027437</v>
      </c>
    </row>
    <row r="415" s="352" customFormat="1" ht="24" customHeight="1" spans="1:10">
      <c r="A415" s="412">
        <v>2060103</v>
      </c>
      <c r="B415" s="413">
        <f t="shared" si="81"/>
        <v>7</v>
      </c>
      <c r="C415" s="6" t="s">
        <v>60</v>
      </c>
      <c r="D415" s="414"/>
      <c r="E415" s="414"/>
      <c r="F415" s="414"/>
      <c r="G415" s="414"/>
      <c r="H415" s="415"/>
      <c r="I415" s="414"/>
      <c r="J415" s="415"/>
    </row>
    <row r="416" s="352" customFormat="1" ht="24" customHeight="1" spans="1:10">
      <c r="A416" s="412">
        <v>2060199</v>
      </c>
      <c r="B416" s="413">
        <f t="shared" si="81"/>
        <v>7</v>
      </c>
      <c r="C416" s="6" t="s">
        <v>331</v>
      </c>
      <c r="D416" s="414"/>
      <c r="E416" s="414"/>
      <c r="F416" s="414"/>
      <c r="G416" s="414">
        <f>VLOOKUP(A416,[2]Sheet1!$A$1:$B$65536,2,FALSE)</f>
        <v>558</v>
      </c>
      <c r="H416" s="415"/>
      <c r="I416" s="414">
        <f>G416-D416</f>
        <v>558</v>
      </c>
      <c r="J416" s="415"/>
    </row>
    <row r="417" s="352" customFormat="1" ht="24" customHeight="1" spans="1:10">
      <c r="A417" s="407">
        <v>20602</v>
      </c>
      <c r="B417" s="408">
        <f t="shared" si="81"/>
        <v>5</v>
      </c>
      <c r="C417" s="409" t="s">
        <v>332</v>
      </c>
      <c r="D417" s="410"/>
      <c r="E417" s="410"/>
      <c r="F417" s="410"/>
      <c r="G417" s="410"/>
      <c r="H417" s="411"/>
      <c r="I417" s="410"/>
      <c r="J417" s="411"/>
    </row>
    <row r="418" s="352" customFormat="1" ht="24" customHeight="1" spans="1:10">
      <c r="A418" s="412">
        <v>2060201</v>
      </c>
      <c r="B418" s="413">
        <f t="shared" si="81"/>
        <v>7</v>
      </c>
      <c r="C418" s="6" t="s">
        <v>333</v>
      </c>
      <c r="D418" s="414"/>
      <c r="E418" s="414"/>
      <c r="F418" s="414"/>
      <c r="G418" s="414"/>
      <c r="H418" s="415"/>
      <c r="I418" s="414"/>
      <c r="J418" s="415"/>
    </row>
    <row r="419" s="352" customFormat="1" ht="24" customHeight="1" spans="1:10">
      <c r="A419" s="412">
        <v>2060203</v>
      </c>
      <c r="B419" s="413">
        <f t="shared" si="81"/>
        <v>7</v>
      </c>
      <c r="C419" s="6" t="s">
        <v>334</v>
      </c>
      <c r="D419" s="414"/>
      <c r="E419" s="414"/>
      <c r="F419" s="414"/>
      <c r="G419" s="414"/>
      <c r="H419" s="415"/>
      <c r="I419" s="414"/>
      <c r="J419" s="415"/>
    </row>
    <row r="420" s="352" customFormat="1" ht="24" customHeight="1" spans="1:10">
      <c r="A420" s="412">
        <v>2060204</v>
      </c>
      <c r="B420" s="413">
        <f t="shared" si="81"/>
        <v>7</v>
      </c>
      <c r="C420" s="6" t="s">
        <v>335</v>
      </c>
      <c r="D420" s="414"/>
      <c r="E420" s="414"/>
      <c r="F420" s="414"/>
      <c r="G420" s="414"/>
      <c r="H420" s="415"/>
      <c r="I420" s="414"/>
      <c r="J420" s="415"/>
    </row>
    <row r="421" s="352" customFormat="1" ht="24" customHeight="1" spans="1:10">
      <c r="A421" s="412">
        <v>2060205</v>
      </c>
      <c r="B421" s="413">
        <f t="shared" si="81"/>
        <v>7</v>
      </c>
      <c r="C421" s="6" t="s">
        <v>336</v>
      </c>
      <c r="D421" s="414"/>
      <c r="E421" s="414"/>
      <c r="F421" s="414"/>
      <c r="G421" s="414"/>
      <c r="H421" s="415"/>
      <c r="I421" s="414"/>
      <c r="J421" s="415"/>
    </row>
    <row r="422" s="352" customFormat="1" ht="24" customHeight="1" spans="1:10">
      <c r="A422" s="412">
        <v>2060206</v>
      </c>
      <c r="B422" s="413">
        <f t="shared" si="81"/>
        <v>7</v>
      </c>
      <c r="C422" s="6" t="s">
        <v>337</v>
      </c>
      <c r="D422" s="414"/>
      <c r="E422" s="414"/>
      <c r="F422" s="414"/>
      <c r="G422" s="414"/>
      <c r="H422" s="415"/>
      <c r="I422" s="414"/>
      <c r="J422" s="415"/>
    </row>
    <row r="423" s="352" customFormat="1" ht="24" customHeight="1" spans="1:10">
      <c r="A423" s="412">
        <v>2060207</v>
      </c>
      <c r="B423" s="413">
        <f t="shared" si="81"/>
        <v>7</v>
      </c>
      <c r="C423" s="6" t="s">
        <v>338</v>
      </c>
      <c r="D423" s="414"/>
      <c r="E423" s="414"/>
      <c r="F423" s="414"/>
      <c r="G423" s="414"/>
      <c r="H423" s="415"/>
      <c r="I423" s="414"/>
      <c r="J423" s="415"/>
    </row>
    <row r="424" s="352" customFormat="1" ht="24" customHeight="1" spans="1:10">
      <c r="A424" s="412">
        <v>2060208</v>
      </c>
      <c r="B424" s="413">
        <f t="shared" si="81"/>
        <v>7</v>
      </c>
      <c r="C424" s="6" t="s">
        <v>339</v>
      </c>
      <c r="D424" s="414"/>
      <c r="E424" s="414"/>
      <c r="F424" s="414"/>
      <c r="G424" s="414"/>
      <c r="H424" s="415"/>
      <c r="I424" s="414"/>
      <c r="J424" s="415"/>
    </row>
    <row r="425" s="352" customFormat="1" ht="24" customHeight="1" spans="1:10">
      <c r="A425" s="412">
        <v>2060299</v>
      </c>
      <c r="B425" s="413">
        <f t="shared" si="81"/>
        <v>7</v>
      </c>
      <c r="C425" s="6" t="s">
        <v>340</v>
      </c>
      <c r="D425" s="414"/>
      <c r="E425" s="414"/>
      <c r="F425" s="414"/>
      <c r="G425" s="414"/>
      <c r="H425" s="415"/>
      <c r="I425" s="414"/>
      <c r="J425" s="415"/>
    </row>
    <row r="426" s="352" customFormat="1" ht="24" customHeight="1" spans="1:10">
      <c r="A426" s="407">
        <v>20603</v>
      </c>
      <c r="B426" s="408">
        <f t="shared" si="81"/>
        <v>5</v>
      </c>
      <c r="C426" s="409" t="s">
        <v>341</v>
      </c>
      <c r="D426" s="410"/>
      <c r="E426" s="410"/>
      <c r="F426" s="410"/>
      <c r="G426" s="410"/>
      <c r="H426" s="411"/>
      <c r="I426" s="410"/>
      <c r="J426" s="411"/>
    </row>
    <row r="427" s="352" customFormat="1" ht="24" customHeight="1" spans="1:10">
      <c r="A427" s="412">
        <v>2060301</v>
      </c>
      <c r="B427" s="413">
        <f t="shared" si="81"/>
        <v>7</v>
      </c>
      <c r="C427" s="6" t="s">
        <v>333</v>
      </c>
      <c r="D427" s="414"/>
      <c r="E427" s="414"/>
      <c r="F427" s="414"/>
      <c r="G427" s="414"/>
      <c r="H427" s="415"/>
      <c r="I427" s="414"/>
      <c r="J427" s="415"/>
    </row>
    <row r="428" s="352" customFormat="1" ht="24" customHeight="1" spans="1:10">
      <c r="A428" s="412">
        <v>2060302</v>
      </c>
      <c r="B428" s="413">
        <f t="shared" si="81"/>
        <v>7</v>
      </c>
      <c r="C428" s="6" t="s">
        <v>342</v>
      </c>
      <c r="D428" s="414"/>
      <c r="E428" s="414"/>
      <c r="F428" s="414"/>
      <c r="G428" s="414"/>
      <c r="H428" s="415"/>
      <c r="I428" s="414"/>
      <c r="J428" s="415"/>
    </row>
    <row r="429" s="352" customFormat="1" ht="24" customHeight="1" spans="1:10">
      <c r="A429" s="412">
        <v>2060303</v>
      </c>
      <c r="B429" s="413">
        <f t="shared" si="81"/>
        <v>7</v>
      </c>
      <c r="C429" s="6" t="s">
        <v>343</v>
      </c>
      <c r="D429" s="414"/>
      <c r="E429" s="414"/>
      <c r="F429" s="414"/>
      <c r="G429" s="414"/>
      <c r="H429" s="415"/>
      <c r="I429" s="414"/>
      <c r="J429" s="415"/>
    </row>
    <row r="430" s="352" customFormat="1" ht="24" customHeight="1" spans="1:10">
      <c r="A430" s="412">
        <v>2060304</v>
      </c>
      <c r="B430" s="413">
        <f t="shared" si="81"/>
        <v>7</v>
      </c>
      <c r="C430" s="6" t="s">
        <v>344</v>
      </c>
      <c r="D430" s="414"/>
      <c r="E430" s="414"/>
      <c r="F430" s="414"/>
      <c r="G430" s="414"/>
      <c r="H430" s="415"/>
      <c r="I430" s="414"/>
      <c r="J430" s="415"/>
    </row>
    <row r="431" s="352" customFormat="1" ht="24" customHeight="1" spans="1:10">
      <c r="A431" s="412">
        <v>2060399</v>
      </c>
      <c r="B431" s="413">
        <f t="shared" si="81"/>
        <v>7</v>
      </c>
      <c r="C431" s="6" t="s">
        <v>345</v>
      </c>
      <c r="D431" s="414"/>
      <c r="E431" s="414"/>
      <c r="F431" s="414"/>
      <c r="G431" s="414"/>
      <c r="H431" s="415"/>
      <c r="I431" s="414"/>
      <c r="J431" s="415"/>
    </row>
    <row r="432" s="352" customFormat="1" ht="24" customHeight="1" spans="1:10">
      <c r="A432" s="407">
        <v>20604</v>
      </c>
      <c r="B432" s="408">
        <f t="shared" si="81"/>
        <v>5</v>
      </c>
      <c r="C432" s="409" t="s">
        <v>346</v>
      </c>
      <c r="D432" s="410"/>
      <c r="E432" s="410"/>
      <c r="F432" s="410"/>
      <c r="G432" s="410"/>
      <c r="H432" s="411"/>
      <c r="I432" s="410"/>
      <c r="J432" s="411"/>
    </row>
    <row r="433" s="352" customFormat="1" ht="24" customHeight="1" spans="1:10">
      <c r="A433" s="412">
        <v>2060401</v>
      </c>
      <c r="B433" s="413">
        <f t="shared" si="81"/>
        <v>7</v>
      </c>
      <c r="C433" s="6" t="s">
        <v>333</v>
      </c>
      <c r="D433" s="414"/>
      <c r="E433" s="414"/>
      <c r="F433" s="414"/>
      <c r="G433" s="414"/>
      <c r="H433" s="415"/>
      <c r="I433" s="414"/>
      <c r="J433" s="415"/>
    </row>
    <row r="434" s="352" customFormat="1" ht="24" customHeight="1" spans="1:10">
      <c r="A434" s="412">
        <v>2060404</v>
      </c>
      <c r="B434" s="413">
        <f t="shared" si="81"/>
        <v>7</v>
      </c>
      <c r="C434" s="6" t="s">
        <v>347</v>
      </c>
      <c r="D434" s="414"/>
      <c r="E434" s="414"/>
      <c r="F434" s="414"/>
      <c r="G434" s="414"/>
      <c r="H434" s="415"/>
      <c r="I434" s="414"/>
      <c r="J434" s="415"/>
    </row>
    <row r="435" s="352" customFormat="1" ht="24" customHeight="1" spans="1:10">
      <c r="A435" s="412">
        <v>2060405</v>
      </c>
      <c r="B435" s="413">
        <f t="shared" si="81"/>
        <v>7</v>
      </c>
      <c r="C435" s="6" t="s">
        <v>348</v>
      </c>
      <c r="D435" s="414"/>
      <c r="E435" s="414"/>
      <c r="F435" s="414"/>
      <c r="G435" s="414"/>
      <c r="H435" s="415"/>
      <c r="I435" s="414"/>
      <c r="J435" s="415"/>
    </row>
    <row r="436" s="352" customFormat="1" ht="24" customHeight="1" spans="1:10">
      <c r="A436" s="412">
        <v>2060499</v>
      </c>
      <c r="B436" s="413">
        <f t="shared" si="81"/>
        <v>7</v>
      </c>
      <c r="C436" s="6" t="s">
        <v>349</v>
      </c>
      <c r="D436" s="414"/>
      <c r="E436" s="414"/>
      <c r="F436" s="414"/>
      <c r="G436" s="414"/>
      <c r="H436" s="415"/>
      <c r="I436" s="414"/>
      <c r="J436" s="415"/>
    </row>
    <row r="437" s="352" customFormat="1" ht="24" customHeight="1" spans="1:10">
      <c r="A437" s="407">
        <v>20605</v>
      </c>
      <c r="B437" s="408">
        <f t="shared" si="81"/>
        <v>5</v>
      </c>
      <c r="C437" s="409" t="s">
        <v>350</v>
      </c>
      <c r="D437" s="410">
        <v>25316</v>
      </c>
      <c r="E437" s="410">
        <v>150000</v>
      </c>
      <c r="F437" s="410">
        <f>VLOOKUP(A437,[2]Sheet2!$A$1:$B$65536,2,FALSE)</f>
        <v>250558</v>
      </c>
      <c r="G437" s="410">
        <f>VLOOKUP(A437,[2]Sheet1!$A$1:$B$65536,2,FALSE)</f>
        <v>150000</v>
      </c>
      <c r="H437" s="411">
        <f>G437/F437</f>
        <v>0.598663782437599</v>
      </c>
      <c r="I437" s="410">
        <f>G437-D437</f>
        <v>124684</v>
      </c>
      <c r="J437" s="411">
        <f>I437/D437</f>
        <v>4.92510665191973</v>
      </c>
    </row>
    <row r="438" s="352" customFormat="1" ht="24" customHeight="1" spans="1:10">
      <c r="A438" s="412">
        <v>2060501</v>
      </c>
      <c r="B438" s="413">
        <f t="shared" si="81"/>
        <v>7</v>
      </c>
      <c r="C438" s="6" t="s">
        <v>333</v>
      </c>
      <c r="D438" s="414"/>
      <c r="E438" s="414"/>
      <c r="F438" s="414"/>
      <c r="G438" s="414"/>
      <c r="H438" s="415"/>
      <c r="I438" s="414"/>
      <c r="J438" s="415"/>
    </row>
    <row r="439" s="352" customFormat="1" ht="24" customHeight="1" spans="1:10">
      <c r="A439" s="412">
        <v>2060502</v>
      </c>
      <c r="B439" s="413">
        <f t="shared" si="81"/>
        <v>7</v>
      </c>
      <c r="C439" s="6" t="s">
        <v>351</v>
      </c>
      <c r="D439" s="414"/>
      <c r="E439" s="414">
        <v>150000</v>
      </c>
      <c r="F439" s="414">
        <f>VLOOKUP(A439,[2]Sheet2!$A$1:$B$65536,2,FALSE)</f>
        <v>250000</v>
      </c>
      <c r="G439" s="414">
        <f>VLOOKUP(A439,[2]Sheet1!$A$1:$B$65536,2,FALSE)</f>
        <v>150000</v>
      </c>
      <c r="H439" s="415"/>
      <c r="I439" s="414"/>
      <c r="J439" s="415"/>
    </row>
    <row r="440" s="352" customFormat="1" ht="24" customHeight="1" spans="1:10">
      <c r="A440" s="412">
        <v>2060503</v>
      </c>
      <c r="B440" s="413">
        <f t="shared" si="81"/>
        <v>7</v>
      </c>
      <c r="C440" s="6" t="s">
        <v>352</v>
      </c>
      <c r="D440" s="414"/>
      <c r="E440" s="414"/>
      <c r="F440" s="414"/>
      <c r="G440" s="414"/>
      <c r="H440" s="415"/>
      <c r="I440" s="414"/>
      <c r="J440" s="415"/>
    </row>
    <row r="441" s="352" customFormat="1" ht="24" customHeight="1" spans="1:10">
      <c r="A441" s="412">
        <v>2060599</v>
      </c>
      <c r="B441" s="413">
        <f t="shared" si="81"/>
        <v>7</v>
      </c>
      <c r="C441" s="6" t="s">
        <v>353</v>
      </c>
      <c r="D441" s="414">
        <v>25316</v>
      </c>
      <c r="E441" s="414"/>
      <c r="F441" s="414">
        <f>VLOOKUP(A441,[2]Sheet2!$A$1:$B$65536,2,FALSE)</f>
        <v>558</v>
      </c>
      <c r="G441" s="414">
        <v>0</v>
      </c>
      <c r="H441" s="415">
        <f>G441/F441</f>
        <v>0</v>
      </c>
      <c r="I441" s="414">
        <f>G441-D441</f>
        <v>-25316</v>
      </c>
      <c r="J441" s="415"/>
    </row>
    <row r="442" s="352" customFormat="1" ht="24" customHeight="1" spans="1:10">
      <c r="A442" s="407">
        <v>20606</v>
      </c>
      <c r="B442" s="408">
        <f t="shared" si="81"/>
        <v>5</v>
      </c>
      <c r="C442" s="409" t="s">
        <v>354</v>
      </c>
      <c r="D442" s="410"/>
      <c r="E442" s="410"/>
      <c r="F442" s="410"/>
      <c r="G442" s="410"/>
      <c r="H442" s="411"/>
      <c r="I442" s="410"/>
      <c r="J442" s="411"/>
    </row>
    <row r="443" s="352" customFormat="1" ht="24" customHeight="1" spans="1:10">
      <c r="A443" s="412">
        <v>2060601</v>
      </c>
      <c r="B443" s="413">
        <f t="shared" si="81"/>
        <v>7</v>
      </c>
      <c r="C443" s="6" t="s">
        <v>355</v>
      </c>
      <c r="D443" s="414"/>
      <c r="E443" s="414"/>
      <c r="F443" s="414"/>
      <c r="G443" s="414"/>
      <c r="H443" s="415"/>
      <c r="I443" s="414"/>
      <c r="J443" s="415"/>
    </row>
    <row r="444" s="352" customFormat="1" ht="24" customHeight="1" spans="1:10">
      <c r="A444" s="412">
        <v>2060602</v>
      </c>
      <c r="B444" s="413">
        <f t="shared" si="81"/>
        <v>7</v>
      </c>
      <c r="C444" s="6" t="s">
        <v>356</v>
      </c>
      <c r="D444" s="414"/>
      <c r="E444" s="414"/>
      <c r="F444" s="414"/>
      <c r="G444" s="414"/>
      <c r="H444" s="415"/>
      <c r="I444" s="414"/>
      <c r="J444" s="415"/>
    </row>
    <row r="445" s="352" customFormat="1" ht="24" customHeight="1" spans="1:10">
      <c r="A445" s="412">
        <v>2060603</v>
      </c>
      <c r="B445" s="413">
        <f t="shared" si="81"/>
        <v>7</v>
      </c>
      <c r="C445" s="6" t="s">
        <v>357</v>
      </c>
      <c r="D445" s="414"/>
      <c r="E445" s="414"/>
      <c r="F445" s="414"/>
      <c r="G445" s="414"/>
      <c r="H445" s="415"/>
      <c r="I445" s="414"/>
      <c r="J445" s="415"/>
    </row>
    <row r="446" s="352" customFormat="1" ht="24" customHeight="1" spans="1:10">
      <c r="A446" s="412">
        <v>2060699</v>
      </c>
      <c r="B446" s="413">
        <f t="shared" si="81"/>
        <v>7</v>
      </c>
      <c r="C446" s="6" t="s">
        <v>358</v>
      </c>
      <c r="D446" s="414"/>
      <c r="E446" s="414"/>
      <c r="F446" s="414"/>
      <c r="G446" s="414"/>
      <c r="H446" s="415"/>
      <c r="I446" s="414"/>
      <c r="J446" s="415"/>
    </row>
    <row r="447" s="352" customFormat="1" ht="24" customHeight="1" spans="1:10">
      <c r="A447" s="407">
        <v>20607</v>
      </c>
      <c r="B447" s="408">
        <f t="shared" si="81"/>
        <v>5</v>
      </c>
      <c r="C447" s="409" t="s">
        <v>359</v>
      </c>
      <c r="D447" s="410">
        <v>5000</v>
      </c>
      <c r="E447" s="410"/>
      <c r="F447" s="410"/>
      <c r="G447" s="410"/>
      <c r="H447" s="411"/>
      <c r="I447" s="410">
        <f>G447-D447</f>
        <v>-5000</v>
      </c>
      <c r="J447" s="411">
        <f>I447/D447</f>
        <v>-1</v>
      </c>
    </row>
    <row r="448" s="352" customFormat="1" ht="24" customHeight="1" spans="1:10">
      <c r="A448" s="412">
        <v>2060701</v>
      </c>
      <c r="B448" s="413">
        <f t="shared" si="81"/>
        <v>7</v>
      </c>
      <c r="C448" s="6" t="s">
        <v>333</v>
      </c>
      <c r="D448" s="414"/>
      <c r="E448" s="414"/>
      <c r="F448" s="414"/>
      <c r="G448" s="414"/>
      <c r="H448" s="415"/>
      <c r="I448" s="414"/>
      <c r="J448" s="415"/>
    </row>
    <row r="449" s="352" customFormat="1" ht="24" customHeight="1" spans="1:10">
      <c r="A449" s="412">
        <v>2060702</v>
      </c>
      <c r="B449" s="413">
        <f t="shared" si="81"/>
        <v>7</v>
      </c>
      <c r="C449" s="6" t="s">
        <v>360</v>
      </c>
      <c r="D449" s="414">
        <v>5000</v>
      </c>
      <c r="E449" s="414"/>
      <c r="F449" s="414"/>
      <c r="G449" s="414"/>
      <c r="H449" s="415"/>
      <c r="I449" s="414">
        <f>G449-D449</f>
        <v>-5000</v>
      </c>
      <c r="J449" s="415">
        <f>I449/D449</f>
        <v>-1</v>
      </c>
    </row>
    <row r="450" s="352" customFormat="1" ht="24" customHeight="1" spans="1:10">
      <c r="A450" s="412">
        <v>2060703</v>
      </c>
      <c r="B450" s="413">
        <f t="shared" si="81"/>
        <v>7</v>
      </c>
      <c r="C450" s="6" t="s">
        <v>361</v>
      </c>
      <c r="D450" s="414"/>
      <c r="E450" s="414"/>
      <c r="F450" s="414"/>
      <c r="G450" s="414"/>
      <c r="H450" s="415"/>
      <c r="I450" s="414"/>
      <c r="J450" s="415"/>
    </row>
    <row r="451" s="352" customFormat="1" ht="24" customHeight="1" spans="1:10">
      <c r="A451" s="412">
        <v>2060704</v>
      </c>
      <c r="B451" s="413">
        <f t="shared" si="81"/>
        <v>7</v>
      </c>
      <c r="C451" s="6" t="s">
        <v>362</v>
      </c>
      <c r="D451" s="414"/>
      <c r="E451" s="414"/>
      <c r="F451" s="414"/>
      <c r="G451" s="414"/>
      <c r="H451" s="415"/>
      <c r="I451" s="414"/>
      <c r="J451" s="415"/>
    </row>
    <row r="452" s="352" customFormat="1" ht="24" customHeight="1" spans="1:10">
      <c r="A452" s="412">
        <v>2060705</v>
      </c>
      <c r="B452" s="413">
        <f t="shared" si="81"/>
        <v>7</v>
      </c>
      <c r="C452" s="6" t="s">
        <v>363</v>
      </c>
      <c r="D452" s="414"/>
      <c r="E452" s="414"/>
      <c r="F452" s="414"/>
      <c r="G452" s="414"/>
      <c r="H452" s="415"/>
      <c r="I452" s="414"/>
      <c r="J452" s="415"/>
    </row>
    <row r="453" s="352" customFormat="1" ht="24" customHeight="1" spans="1:10">
      <c r="A453" s="412">
        <v>2060799</v>
      </c>
      <c r="B453" s="413">
        <f t="shared" si="81"/>
        <v>7</v>
      </c>
      <c r="C453" s="6" t="s">
        <v>364</v>
      </c>
      <c r="D453" s="414"/>
      <c r="E453" s="414"/>
      <c r="F453" s="414"/>
      <c r="G453" s="414"/>
      <c r="H453" s="415"/>
      <c r="I453" s="414"/>
      <c r="J453" s="415"/>
    </row>
    <row r="454" s="352" customFormat="1" ht="24" customHeight="1" spans="1:10">
      <c r="A454" s="407">
        <v>20608</v>
      </c>
      <c r="B454" s="408">
        <f t="shared" si="81"/>
        <v>5</v>
      </c>
      <c r="C454" s="409" t="s">
        <v>365</v>
      </c>
      <c r="D454" s="410"/>
      <c r="E454" s="410"/>
      <c r="F454" s="410"/>
      <c r="G454" s="410"/>
      <c r="H454" s="411"/>
      <c r="I454" s="410"/>
      <c r="J454" s="411"/>
    </row>
    <row r="455" s="352" customFormat="1" ht="24" customHeight="1" spans="1:10">
      <c r="A455" s="412">
        <v>2060801</v>
      </c>
      <c r="B455" s="413">
        <f t="shared" si="81"/>
        <v>7</v>
      </c>
      <c r="C455" s="6" t="s">
        <v>366</v>
      </c>
      <c r="D455" s="414"/>
      <c r="E455" s="414"/>
      <c r="F455" s="414"/>
      <c r="G455" s="414"/>
      <c r="H455" s="415"/>
      <c r="I455" s="414"/>
      <c r="J455" s="415"/>
    </row>
    <row r="456" s="352" customFormat="1" ht="24" customHeight="1" spans="1:10">
      <c r="A456" s="412">
        <v>2060802</v>
      </c>
      <c r="B456" s="413">
        <f t="shared" ref="B456:B519" si="86">LEN(A456)</f>
        <v>7</v>
      </c>
      <c r="C456" s="6" t="s">
        <v>367</v>
      </c>
      <c r="D456" s="414"/>
      <c r="E456" s="414"/>
      <c r="F456" s="414"/>
      <c r="G456" s="414"/>
      <c r="H456" s="415"/>
      <c r="I456" s="414"/>
      <c r="J456" s="415"/>
    </row>
    <row r="457" s="352" customFormat="1" ht="24" customHeight="1" spans="1:10">
      <c r="A457" s="412">
        <v>2060899</v>
      </c>
      <c r="B457" s="413">
        <f t="shared" si="86"/>
        <v>7</v>
      </c>
      <c r="C457" s="6" t="s">
        <v>368</v>
      </c>
      <c r="D457" s="414"/>
      <c r="E457" s="414"/>
      <c r="F457" s="414"/>
      <c r="G457" s="414"/>
      <c r="H457" s="415"/>
      <c r="I457" s="414"/>
      <c r="J457" s="415"/>
    </row>
    <row r="458" s="352" customFormat="1" ht="24" customHeight="1" spans="1:10">
      <c r="A458" s="407">
        <v>20609</v>
      </c>
      <c r="B458" s="408">
        <f t="shared" si="86"/>
        <v>5</v>
      </c>
      <c r="C458" s="409" t="s">
        <v>369</v>
      </c>
      <c r="D458" s="410"/>
      <c r="E458" s="410"/>
      <c r="F458" s="410"/>
      <c r="G458" s="410"/>
      <c r="H458" s="411"/>
      <c r="I458" s="410"/>
      <c r="J458" s="411"/>
    </row>
    <row r="459" s="352" customFormat="1" ht="24" customHeight="1" spans="1:10">
      <c r="A459" s="412">
        <v>2060901</v>
      </c>
      <c r="B459" s="413">
        <f t="shared" si="86"/>
        <v>7</v>
      </c>
      <c r="C459" s="6" t="s">
        <v>370</v>
      </c>
      <c r="D459" s="414"/>
      <c r="E459" s="414"/>
      <c r="F459" s="414"/>
      <c r="G459" s="414"/>
      <c r="H459" s="415"/>
      <c r="I459" s="414"/>
      <c r="J459" s="415"/>
    </row>
    <row r="460" s="352" customFormat="1" ht="24" customHeight="1" spans="1:10">
      <c r="A460" s="412">
        <v>2060902</v>
      </c>
      <c r="B460" s="413">
        <f t="shared" si="86"/>
        <v>7</v>
      </c>
      <c r="C460" s="6" t="s">
        <v>371</v>
      </c>
      <c r="D460" s="414"/>
      <c r="E460" s="414"/>
      <c r="F460" s="414"/>
      <c r="G460" s="414"/>
      <c r="H460" s="415"/>
      <c r="I460" s="414"/>
      <c r="J460" s="415"/>
    </row>
    <row r="461" s="352" customFormat="1" ht="24" customHeight="1" spans="1:10">
      <c r="A461" s="412">
        <v>2060999</v>
      </c>
      <c r="B461" s="413">
        <f t="shared" si="86"/>
        <v>7</v>
      </c>
      <c r="C461" s="6" t="s">
        <v>372</v>
      </c>
      <c r="D461" s="414"/>
      <c r="E461" s="414"/>
      <c r="F461" s="414"/>
      <c r="G461" s="414"/>
      <c r="H461" s="415"/>
      <c r="I461" s="414"/>
      <c r="J461" s="415"/>
    </row>
    <row r="462" s="352" customFormat="1" ht="24" customHeight="1" spans="1:10">
      <c r="A462" s="407">
        <v>20699</v>
      </c>
      <c r="B462" s="408">
        <f t="shared" si="86"/>
        <v>5</v>
      </c>
      <c r="C462" s="409" t="s">
        <v>373</v>
      </c>
      <c r="D462" s="410"/>
      <c r="E462" s="410"/>
      <c r="F462" s="410"/>
      <c r="G462" s="410"/>
      <c r="H462" s="411"/>
      <c r="I462" s="410"/>
      <c r="J462" s="411"/>
    </row>
    <row r="463" s="352" customFormat="1" ht="24" customHeight="1" spans="1:10">
      <c r="A463" s="412">
        <v>2069901</v>
      </c>
      <c r="B463" s="413">
        <f t="shared" si="86"/>
        <v>7</v>
      </c>
      <c r="C463" s="6" t="s">
        <v>374</v>
      </c>
      <c r="D463" s="414"/>
      <c r="E463" s="414"/>
      <c r="F463" s="414"/>
      <c r="G463" s="414"/>
      <c r="H463" s="415"/>
      <c r="I463" s="414"/>
      <c r="J463" s="415"/>
    </row>
    <row r="464" s="352" customFormat="1" ht="24" customHeight="1" spans="1:10">
      <c r="A464" s="412">
        <v>2069902</v>
      </c>
      <c r="B464" s="413">
        <f t="shared" si="86"/>
        <v>7</v>
      </c>
      <c r="C464" s="6" t="s">
        <v>375</v>
      </c>
      <c r="D464" s="414"/>
      <c r="E464" s="414"/>
      <c r="F464" s="414"/>
      <c r="G464" s="414"/>
      <c r="H464" s="415"/>
      <c r="I464" s="414"/>
      <c r="J464" s="415"/>
    </row>
    <row r="465" s="352" customFormat="1" ht="24" customHeight="1" spans="1:10">
      <c r="A465" s="412">
        <v>2069903</v>
      </c>
      <c r="B465" s="413">
        <f t="shared" si="86"/>
        <v>7</v>
      </c>
      <c r="C465" s="6" t="s">
        <v>376</v>
      </c>
      <c r="D465" s="414"/>
      <c r="E465" s="414"/>
      <c r="F465" s="414"/>
      <c r="G465" s="414"/>
      <c r="H465" s="415"/>
      <c r="I465" s="414"/>
      <c r="J465" s="415"/>
    </row>
    <row r="466" s="352" customFormat="1" ht="24" customHeight="1" spans="1:10">
      <c r="A466" s="412">
        <v>2069999</v>
      </c>
      <c r="B466" s="413">
        <f t="shared" si="86"/>
        <v>7</v>
      </c>
      <c r="C466" s="6" t="s">
        <v>377</v>
      </c>
      <c r="D466" s="414"/>
      <c r="E466" s="414"/>
      <c r="F466" s="414"/>
      <c r="G466" s="414"/>
      <c r="H466" s="415"/>
      <c r="I466" s="414"/>
      <c r="J466" s="415"/>
    </row>
    <row r="467" s="352" customFormat="1" ht="24" customHeight="1" spans="1:10">
      <c r="A467" s="401">
        <v>207</v>
      </c>
      <c r="B467" s="402">
        <f t="shared" si="86"/>
        <v>3</v>
      </c>
      <c r="C467" s="423" t="s">
        <v>378</v>
      </c>
      <c r="D467" s="405">
        <v>5167643.82</v>
      </c>
      <c r="E467" s="405">
        <v>3622681.93</v>
      </c>
      <c r="F467" s="424">
        <f>VLOOKUP(A467,[2]Sheet2!$A$1:$B$65536,2,FALSE)</f>
        <v>9730572.3</v>
      </c>
      <c r="G467" s="424">
        <f>VLOOKUP(A467,[2]Sheet1!$A$1:$B$65536,2,FALSE)</f>
        <v>5434098.83</v>
      </c>
      <c r="H467" s="406">
        <f t="shared" ref="H467:H470" si="87">G467/F467</f>
        <v>0.558456241057887</v>
      </c>
      <c r="I467" s="405">
        <f t="shared" ref="I467:I470" si="88">G467-D467</f>
        <v>266455.01</v>
      </c>
      <c r="J467" s="406">
        <f t="shared" ref="J467:J470" si="89">I467/D467</f>
        <v>0.0515621856461461</v>
      </c>
    </row>
    <row r="468" s="352" customFormat="1" ht="24" customHeight="1" spans="1:10">
      <c r="A468" s="407">
        <v>20701</v>
      </c>
      <c r="B468" s="408">
        <f t="shared" si="86"/>
        <v>5</v>
      </c>
      <c r="C468" s="409" t="s">
        <v>379</v>
      </c>
      <c r="D468" s="410">
        <v>4205839.5</v>
      </c>
      <c r="E468" s="410">
        <v>2813401.93</v>
      </c>
      <c r="F468" s="410">
        <f>VLOOKUP(A468,[2]Sheet2!$A$1:$B$65536,2,FALSE)</f>
        <v>6994774.3</v>
      </c>
      <c r="G468" s="410">
        <f>VLOOKUP(A468,[2]Sheet1!$A$1:$B$65536,2,FALSE)</f>
        <v>4399396.83</v>
      </c>
      <c r="H468" s="411">
        <f t="shared" si="87"/>
        <v>0.628954794152543</v>
      </c>
      <c r="I468" s="410">
        <f t="shared" si="88"/>
        <v>193557.33</v>
      </c>
      <c r="J468" s="411">
        <f t="shared" si="89"/>
        <v>0.0460210928163093</v>
      </c>
    </row>
    <row r="469" s="352" customFormat="1" ht="24" customHeight="1" spans="1:10">
      <c r="A469" s="412">
        <v>2070101</v>
      </c>
      <c r="B469" s="413">
        <f t="shared" si="86"/>
        <v>7</v>
      </c>
      <c r="C469" s="6" t="s">
        <v>58</v>
      </c>
      <c r="D469" s="414">
        <v>1005696.31</v>
      </c>
      <c r="E469" s="414">
        <v>745764.57</v>
      </c>
      <c r="F469" s="414">
        <f>VLOOKUP(A469,[2]Sheet2!$A$1:$B$65536,2,FALSE)</f>
        <v>1262653.4</v>
      </c>
      <c r="G469" s="414">
        <f>VLOOKUP(A469,[2]Sheet1!$A$1:$B$65536,2,FALSE)</f>
        <v>1365957.61</v>
      </c>
      <c r="H469" s="415">
        <f t="shared" si="87"/>
        <v>1.08181517588279</v>
      </c>
      <c r="I469" s="414">
        <f t="shared" si="88"/>
        <v>360261.3</v>
      </c>
      <c r="J469" s="415">
        <f t="shared" si="89"/>
        <v>0.358220763482765</v>
      </c>
    </row>
    <row r="470" s="352" customFormat="1" ht="24" customHeight="1" spans="1:10">
      <c r="A470" s="412">
        <v>2070102</v>
      </c>
      <c r="B470" s="413">
        <f t="shared" si="86"/>
        <v>7</v>
      </c>
      <c r="C470" s="6" t="s">
        <v>59</v>
      </c>
      <c r="D470" s="414">
        <v>18360</v>
      </c>
      <c r="E470" s="414">
        <v>50000</v>
      </c>
      <c r="F470" s="414">
        <f>VLOOKUP(A470,[2]Sheet2!$A$1:$B$65536,2,FALSE)</f>
        <v>53101.5</v>
      </c>
      <c r="G470" s="414">
        <f>VLOOKUP(A470,[2]Sheet1!$A$1:$B$65536,2,FALSE)</f>
        <v>140</v>
      </c>
      <c r="H470" s="415">
        <f t="shared" si="87"/>
        <v>0.00263646036364321</v>
      </c>
      <c r="I470" s="414">
        <f t="shared" si="88"/>
        <v>-18220</v>
      </c>
      <c r="J470" s="415">
        <f t="shared" si="89"/>
        <v>-0.992374727668845</v>
      </c>
    </row>
    <row r="471" s="352" customFormat="1" ht="24" customHeight="1" spans="1:10">
      <c r="A471" s="412">
        <v>2070103</v>
      </c>
      <c r="B471" s="413">
        <f t="shared" si="86"/>
        <v>7</v>
      </c>
      <c r="C471" s="6" t="s">
        <v>60</v>
      </c>
      <c r="D471" s="414"/>
      <c r="E471" s="414"/>
      <c r="F471" s="414"/>
      <c r="G471" s="414"/>
      <c r="H471" s="415"/>
      <c r="I471" s="414"/>
      <c r="J471" s="415"/>
    </row>
    <row r="472" s="352" customFormat="1" ht="24" customHeight="1" spans="1:10">
      <c r="A472" s="412">
        <v>2070104</v>
      </c>
      <c r="B472" s="413">
        <f t="shared" si="86"/>
        <v>7</v>
      </c>
      <c r="C472" s="6" t="s">
        <v>380</v>
      </c>
      <c r="D472" s="414">
        <v>791967.76</v>
      </c>
      <c r="E472" s="414">
        <v>476793.06</v>
      </c>
      <c r="F472" s="414">
        <f>VLOOKUP(A472,[2]Sheet2!$A$1:$B$65536,2,FALSE)</f>
        <v>738329.73</v>
      </c>
      <c r="G472" s="414">
        <f>VLOOKUP(A472,[2]Sheet1!$A$1:$B$65536,2,FALSE)</f>
        <v>829971.56</v>
      </c>
      <c r="H472" s="415">
        <f>G472/F472</f>
        <v>1.12412046579785</v>
      </c>
      <c r="I472" s="414">
        <f>G472-D472</f>
        <v>38003.8</v>
      </c>
      <c r="J472" s="415">
        <f>I472/D472</f>
        <v>0.0479865493514535</v>
      </c>
    </row>
    <row r="473" s="352" customFormat="1" ht="24" customHeight="1" spans="1:10">
      <c r="A473" s="412">
        <v>2070105</v>
      </c>
      <c r="B473" s="413">
        <f t="shared" si="86"/>
        <v>7</v>
      </c>
      <c r="C473" s="6" t="s">
        <v>381</v>
      </c>
      <c r="D473" s="414"/>
      <c r="E473" s="414"/>
      <c r="F473" s="414"/>
      <c r="G473" s="414"/>
      <c r="H473" s="415"/>
      <c r="I473" s="414"/>
      <c r="J473" s="415"/>
    </row>
    <row r="474" s="352" customFormat="1" ht="24" customHeight="1" spans="1:10">
      <c r="A474" s="412">
        <v>2070106</v>
      </c>
      <c r="B474" s="413">
        <f t="shared" si="86"/>
        <v>7</v>
      </c>
      <c r="C474" s="6" t="s">
        <v>382</v>
      </c>
      <c r="D474" s="414"/>
      <c r="E474" s="414"/>
      <c r="F474" s="414"/>
      <c r="G474" s="414"/>
      <c r="H474" s="415"/>
      <c r="I474" s="414"/>
      <c r="J474" s="415"/>
    </row>
    <row r="475" s="352" customFormat="1" ht="24" customHeight="1" spans="1:10">
      <c r="A475" s="412">
        <v>2070107</v>
      </c>
      <c r="B475" s="413">
        <f t="shared" si="86"/>
        <v>7</v>
      </c>
      <c r="C475" s="6" t="s">
        <v>383</v>
      </c>
      <c r="D475" s="414"/>
      <c r="E475" s="414"/>
      <c r="F475" s="414"/>
      <c r="G475" s="414"/>
      <c r="H475" s="415"/>
      <c r="I475" s="414"/>
      <c r="J475" s="415"/>
    </row>
    <row r="476" s="352" customFormat="1" ht="24" customHeight="1" spans="1:10">
      <c r="A476" s="412">
        <v>2070108</v>
      </c>
      <c r="B476" s="413">
        <f t="shared" si="86"/>
        <v>7</v>
      </c>
      <c r="C476" s="6" t="s">
        <v>384</v>
      </c>
      <c r="D476" s="414"/>
      <c r="E476" s="414"/>
      <c r="F476" s="414"/>
      <c r="G476" s="414"/>
      <c r="H476" s="415"/>
      <c r="I476" s="414"/>
      <c r="J476" s="415"/>
    </row>
    <row r="477" s="352" customFormat="1" ht="24" customHeight="1" spans="1:10">
      <c r="A477" s="412">
        <v>2070109</v>
      </c>
      <c r="B477" s="413">
        <f t="shared" si="86"/>
        <v>7</v>
      </c>
      <c r="C477" s="6" t="s">
        <v>385</v>
      </c>
      <c r="D477" s="414">
        <v>1884168.16</v>
      </c>
      <c r="E477" s="414">
        <v>1240844.3</v>
      </c>
      <c r="F477" s="414">
        <f>VLOOKUP(A477,[2]Sheet2!$A$1:$B$65536,2,FALSE)</f>
        <v>1937124.3</v>
      </c>
      <c r="G477" s="414">
        <f>VLOOKUP(A477,[2]Sheet1!$A$1:$B$65536,2,FALSE)</f>
        <v>1286212.76</v>
      </c>
      <c r="H477" s="415">
        <f>G477/F477</f>
        <v>0.663980499341214</v>
      </c>
      <c r="I477" s="414">
        <f>G477-D477</f>
        <v>-597955.4</v>
      </c>
      <c r="J477" s="415">
        <f>I477/D477</f>
        <v>-0.317357767047714</v>
      </c>
    </row>
    <row r="478" s="352" customFormat="1" ht="24" customHeight="1" spans="1:10">
      <c r="A478" s="412">
        <v>2070110</v>
      </c>
      <c r="B478" s="413">
        <f t="shared" si="86"/>
        <v>7</v>
      </c>
      <c r="C478" s="6" t="s">
        <v>386</v>
      </c>
      <c r="D478" s="414"/>
      <c r="E478" s="414"/>
      <c r="F478" s="414"/>
      <c r="G478" s="414"/>
      <c r="H478" s="415"/>
      <c r="I478" s="414"/>
      <c r="J478" s="415"/>
    </row>
    <row r="479" s="352" customFormat="1" ht="24" customHeight="1" spans="1:10">
      <c r="A479" s="412">
        <v>2070111</v>
      </c>
      <c r="B479" s="413">
        <f t="shared" si="86"/>
        <v>7</v>
      </c>
      <c r="C479" s="6" t="s">
        <v>387</v>
      </c>
      <c r="D479" s="414"/>
      <c r="E479" s="414"/>
      <c r="F479" s="414"/>
      <c r="G479" s="414"/>
      <c r="H479" s="415"/>
      <c r="I479" s="414"/>
      <c r="J479" s="415"/>
    </row>
    <row r="480" s="352" customFormat="1" ht="24" customHeight="1" spans="1:10">
      <c r="A480" s="412">
        <v>2070112</v>
      </c>
      <c r="B480" s="413">
        <f t="shared" si="86"/>
        <v>7</v>
      </c>
      <c r="C480" s="6" t="s">
        <v>388</v>
      </c>
      <c r="D480" s="414"/>
      <c r="E480" s="414"/>
      <c r="F480" s="414"/>
      <c r="G480" s="414"/>
      <c r="H480" s="415"/>
      <c r="I480" s="414"/>
      <c r="J480" s="415"/>
    </row>
    <row r="481" s="352" customFormat="1" ht="24" customHeight="1" spans="1:10">
      <c r="A481" s="412">
        <v>2070113</v>
      </c>
      <c r="B481" s="413">
        <f t="shared" si="86"/>
        <v>7</v>
      </c>
      <c r="C481" s="6" t="s">
        <v>389</v>
      </c>
      <c r="D481" s="414"/>
      <c r="E481" s="414"/>
      <c r="F481" s="414"/>
      <c r="G481" s="414"/>
      <c r="H481" s="415"/>
      <c r="I481" s="414"/>
      <c r="J481" s="415"/>
    </row>
    <row r="482" s="352" customFormat="1" ht="24" customHeight="1" spans="1:10">
      <c r="A482" s="412">
        <v>2070114</v>
      </c>
      <c r="B482" s="413">
        <f t="shared" si="86"/>
        <v>7</v>
      </c>
      <c r="C482" s="6" t="s">
        <v>390</v>
      </c>
      <c r="D482" s="414"/>
      <c r="E482" s="414"/>
      <c r="F482" s="414"/>
      <c r="G482" s="414"/>
      <c r="H482" s="415"/>
      <c r="I482" s="414"/>
      <c r="J482" s="415"/>
    </row>
    <row r="483" s="352" customFormat="1" ht="24" customHeight="1" spans="1:10">
      <c r="A483" s="412">
        <v>2070199</v>
      </c>
      <c r="B483" s="413">
        <f t="shared" si="86"/>
        <v>7</v>
      </c>
      <c r="C483" s="6" t="s">
        <v>391</v>
      </c>
      <c r="D483" s="414">
        <v>505647.27</v>
      </c>
      <c r="E483" s="414">
        <v>300000</v>
      </c>
      <c r="F483" s="414">
        <f>VLOOKUP(A483,[2]Sheet2!$A$1:$B$65536,2,FALSE)</f>
        <v>3003565.37</v>
      </c>
      <c r="G483" s="414">
        <f>VLOOKUP(A483,[2]Sheet1!$A$1:$B$65536,2,FALSE)</f>
        <v>917114.9</v>
      </c>
      <c r="H483" s="415">
        <f>G483/F483</f>
        <v>0.305342080835084</v>
      </c>
      <c r="I483" s="414">
        <f t="shared" ref="I483:I488" si="90">G483-D483</f>
        <v>411467.63</v>
      </c>
      <c r="J483" s="415">
        <f>I483/D483</f>
        <v>0.813744391421316</v>
      </c>
    </row>
    <row r="484" s="352" customFormat="1" ht="24" customHeight="1" spans="1:10">
      <c r="A484" s="407">
        <v>20702</v>
      </c>
      <c r="B484" s="408">
        <f t="shared" si="86"/>
        <v>5</v>
      </c>
      <c r="C484" s="409" t="s">
        <v>392</v>
      </c>
      <c r="D484" s="410">
        <v>20900</v>
      </c>
      <c r="E484" s="410"/>
      <c r="F484" s="410"/>
      <c r="G484" s="410"/>
      <c r="H484" s="411"/>
      <c r="I484" s="410">
        <f t="shared" si="90"/>
        <v>-20900</v>
      </c>
      <c r="J484" s="411">
        <f>I484/D484</f>
        <v>-1</v>
      </c>
    </row>
    <row r="485" s="352" customFormat="1" ht="24" customHeight="1" spans="1:10">
      <c r="A485" s="412">
        <v>2070201</v>
      </c>
      <c r="B485" s="413">
        <f t="shared" si="86"/>
        <v>7</v>
      </c>
      <c r="C485" s="6" t="s">
        <v>58</v>
      </c>
      <c r="D485" s="414"/>
      <c r="E485" s="414"/>
      <c r="F485" s="414"/>
      <c r="G485" s="414"/>
      <c r="H485" s="415"/>
      <c r="I485" s="414"/>
      <c r="J485" s="415"/>
    </row>
    <row r="486" s="352" customFormat="1" ht="24" customHeight="1" spans="1:10">
      <c r="A486" s="412">
        <v>2070202</v>
      </c>
      <c r="B486" s="413">
        <f t="shared" si="86"/>
        <v>7</v>
      </c>
      <c r="C486" s="6" t="s">
        <v>59</v>
      </c>
      <c r="D486" s="414"/>
      <c r="E486" s="414"/>
      <c r="F486" s="414"/>
      <c r="G486" s="414"/>
      <c r="H486" s="415"/>
      <c r="I486" s="414"/>
      <c r="J486" s="415"/>
    </row>
    <row r="487" s="352" customFormat="1" ht="24" customHeight="1" spans="1:10">
      <c r="A487" s="412">
        <v>2070203</v>
      </c>
      <c r="B487" s="413">
        <f t="shared" si="86"/>
        <v>7</v>
      </c>
      <c r="C487" s="6" t="s">
        <v>60</v>
      </c>
      <c r="D487" s="414"/>
      <c r="E487" s="414"/>
      <c r="F487" s="414"/>
      <c r="G487" s="414"/>
      <c r="H487" s="415"/>
      <c r="I487" s="414"/>
      <c r="J487" s="415"/>
    </row>
    <row r="488" s="352" customFormat="1" ht="24" customHeight="1" spans="1:10">
      <c r="A488" s="412">
        <v>2070204</v>
      </c>
      <c r="B488" s="413">
        <f t="shared" si="86"/>
        <v>7</v>
      </c>
      <c r="C488" s="6" t="s">
        <v>393</v>
      </c>
      <c r="D488" s="414">
        <v>20900</v>
      </c>
      <c r="E488" s="414"/>
      <c r="F488" s="414"/>
      <c r="G488" s="414"/>
      <c r="H488" s="415"/>
      <c r="I488" s="414">
        <f t="shared" si="90"/>
        <v>-20900</v>
      </c>
      <c r="J488" s="415"/>
    </row>
    <row r="489" s="352" customFormat="1" ht="24" customHeight="1" spans="1:10">
      <c r="A489" s="412">
        <v>2070205</v>
      </c>
      <c r="B489" s="413">
        <f t="shared" si="86"/>
        <v>7</v>
      </c>
      <c r="C489" s="6" t="s">
        <v>394</v>
      </c>
      <c r="D489" s="414"/>
      <c r="E489" s="414"/>
      <c r="F489" s="414"/>
      <c r="G489" s="414"/>
      <c r="H489" s="415"/>
      <c r="I489" s="414"/>
      <c r="J489" s="415"/>
    </row>
    <row r="490" s="352" customFormat="1" ht="24" customHeight="1" spans="1:10">
      <c r="A490" s="412">
        <v>2070206</v>
      </c>
      <c r="B490" s="413">
        <f t="shared" si="86"/>
        <v>7</v>
      </c>
      <c r="C490" s="6" t="s">
        <v>395</v>
      </c>
      <c r="D490" s="414"/>
      <c r="E490" s="414"/>
      <c r="F490" s="414"/>
      <c r="G490" s="414"/>
      <c r="H490" s="415"/>
      <c r="I490" s="414"/>
      <c r="J490" s="415"/>
    </row>
    <row r="491" s="352" customFormat="1" ht="24" customHeight="1" spans="1:10">
      <c r="A491" s="412">
        <v>2070299</v>
      </c>
      <c r="B491" s="413">
        <f t="shared" si="86"/>
        <v>7</v>
      </c>
      <c r="C491" s="6" t="s">
        <v>396</v>
      </c>
      <c r="D491" s="414"/>
      <c r="E491" s="414"/>
      <c r="F491" s="414"/>
      <c r="G491" s="414"/>
      <c r="H491" s="415"/>
      <c r="I491" s="414"/>
      <c r="J491" s="415"/>
    </row>
    <row r="492" s="352" customFormat="1" ht="24" customHeight="1" spans="1:10">
      <c r="A492" s="407">
        <v>20703</v>
      </c>
      <c r="B492" s="408">
        <f t="shared" si="86"/>
        <v>5</v>
      </c>
      <c r="C492" s="409" t="s">
        <v>397</v>
      </c>
      <c r="D492" s="410"/>
      <c r="E492" s="410"/>
      <c r="F492" s="410">
        <f>VLOOKUP(A492,[2]Sheet2!$A$1:$B$65536,2,FALSE)</f>
        <v>952188</v>
      </c>
      <c r="G492" s="410">
        <f>VLOOKUP(A492,[2]Sheet1!$A$1:$B$65536,2,FALSE)</f>
        <v>457324</v>
      </c>
      <c r="H492" s="411">
        <f>G492/F492</f>
        <v>0.480287506248766</v>
      </c>
      <c r="I492" s="410">
        <f>G492-D492</f>
        <v>457324</v>
      </c>
      <c r="J492" s="411"/>
    </row>
    <row r="493" s="352" customFormat="1" ht="24" customHeight="1" spans="1:10">
      <c r="A493" s="412">
        <v>2070301</v>
      </c>
      <c r="B493" s="413">
        <f t="shared" si="86"/>
        <v>7</v>
      </c>
      <c r="C493" s="6" t="s">
        <v>58</v>
      </c>
      <c r="D493" s="414"/>
      <c r="E493" s="414"/>
      <c r="F493" s="414"/>
      <c r="G493" s="414"/>
      <c r="H493" s="415"/>
      <c r="I493" s="414"/>
      <c r="J493" s="415"/>
    </row>
    <row r="494" s="352" customFormat="1" ht="24" customHeight="1" spans="1:10">
      <c r="A494" s="412">
        <v>2070302</v>
      </c>
      <c r="B494" s="413">
        <f t="shared" si="86"/>
        <v>7</v>
      </c>
      <c r="C494" s="6" t="s">
        <v>59</v>
      </c>
      <c r="D494" s="414"/>
      <c r="E494" s="414"/>
      <c r="F494" s="414"/>
      <c r="G494" s="414"/>
      <c r="H494" s="415"/>
      <c r="I494" s="414"/>
      <c r="J494" s="415"/>
    </row>
    <row r="495" s="352" customFormat="1" ht="24" customHeight="1" spans="1:10">
      <c r="A495" s="412">
        <v>2070303</v>
      </c>
      <c r="B495" s="413">
        <f t="shared" si="86"/>
        <v>7</v>
      </c>
      <c r="C495" s="6" t="s">
        <v>60</v>
      </c>
      <c r="D495" s="414"/>
      <c r="E495" s="414"/>
      <c r="F495" s="414"/>
      <c r="G495" s="414"/>
      <c r="H495" s="415"/>
      <c r="I495" s="414"/>
      <c r="J495" s="415"/>
    </row>
    <row r="496" s="352" customFormat="1" ht="24" customHeight="1" spans="1:10">
      <c r="A496" s="412">
        <v>2070304</v>
      </c>
      <c r="B496" s="413">
        <f t="shared" si="86"/>
        <v>7</v>
      </c>
      <c r="C496" s="6" t="s">
        <v>398</v>
      </c>
      <c r="D496" s="414"/>
      <c r="E496" s="414"/>
      <c r="F496" s="414"/>
      <c r="G496" s="414"/>
      <c r="H496" s="415"/>
      <c r="I496" s="414"/>
      <c r="J496" s="415"/>
    </row>
    <row r="497" s="352" customFormat="1" ht="24" customHeight="1" spans="1:10">
      <c r="A497" s="412">
        <v>2070305</v>
      </c>
      <c r="B497" s="413">
        <f t="shared" si="86"/>
        <v>7</v>
      </c>
      <c r="C497" s="6" t="s">
        <v>399</v>
      </c>
      <c r="D497" s="414"/>
      <c r="E497" s="414"/>
      <c r="F497" s="414">
        <f>VLOOKUP(A497,[2]Sheet2!$A$1:$B$65536,2,FALSE)</f>
        <v>552000</v>
      </c>
      <c r="G497" s="414">
        <f>VLOOKUP(A497,[2]Sheet1!$A$1:$B$65536,2,FALSE)</f>
        <v>137324</v>
      </c>
      <c r="H497" s="415"/>
      <c r="I497" s="414"/>
      <c r="J497" s="415"/>
    </row>
    <row r="498" s="352" customFormat="1" ht="24" customHeight="1" spans="1:10">
      <c r="A498" s="412">
        <v>2070306</v>
      </c>
      <c r="B498" s="413">
        <f t="shared" si="86"/>
        <v>7</v>
      </c>
      <c r="C498" s="6" t="s">
        <v>400</v>
      </c>
      <c r="D498" s="414"/>
      <c r="E498" s="414"/>
      <c r="F498" s="414"/>
      <c r="G498" s="414"/>
      <c r="H498" s="415"/>
      <c r="I498" s="414"/>
      <c r="J498" s="415"/>
    </row>
    <row r="499" s="352" customFormat="1" ht="24" customHeight="1" spans="1:10">
      <c r="A499" s="412">
        <v>2070307</v>
      </c>
      <c r="B499" s="413">
        <f t="shared" si="86"/>
        <v>7</v>
      </c>
      <c r="C499" s="6" t="s">
        <v>401</v>
      </c>
      <c r="D499" s="414"/>
      <c r="E499" s="414"/>
      <c r="F499" s="414"/>
      <c r="G499" s="414"/>
      <c r="H499" s="415"/>
      <c r="I499" s="414"/>
      <c r="J499" s="415"/>
    </row>
    <row r="500" s="352" customFormat="1" ht="24" customHeight="1" spans="1:10">
      <c r="A500" s="412">
        <v>2070308</v>
      </c>
      <c r="B500" s="413">
        <f t="shared" si="86"/>
        <v>7</v>
      </c>
      <c r="C500" s="6" t="s">
        <v>402</v>
      </c>
      <c r="D500" s="414"/>
      <c r="E500" s="414"/>
      <c r="F500" s="414">
        <f>VLOOKUP(A500,[2]Sheet2!$A$1:$B$65536,2,FALSE)</f>
        <v>400188</v>
      </c>
      <c r="G500" s="414">
        <f>VLOOKUP(A500,[2]Sheet1!$A$1:$B$65536,2,FALSE)</f>
        <v>320000</v>
      </c>
      <c r="H500" s="415"/>
      <c r="I500" s="414"/>
      <c r="J500" s="415"/>
    </row>
    <row r="501" s="352" customFormat="1" ht="24" customHeight="1" spans="1:10">
      <c r="A501" s="412">
        <v>2070309</v>
      </c>
      <c r="B501" s="413">
        <f t="shared" si="86"/>
        <v>7</v>
      </c>
      <c r="C501" s="6" t="s">
        <v>403</v>
      </c>
      <c r="D501" s="414"/>
      <c r="E501" s="414"/>
      <c r="F501" s="414"/>
      <c r="G501" s="414"/>
      <c r="H501" s="415"/>
      <c r="I501" s="414"/>
      <c r="J501" s="415"/>
    </row>
    <row r="502" s="352" customFormat="1" ht="24" customHeight="1" spans="1:10">
      <c r="A502" s="412">
        <v>2070399</v>
      </c>
      <c r="B502" s="413">
        <f t="shared" si="86"/>
        <v>7</v>
      </c>
      <c r="C502" s="6" t="s">
        <v>404</v>
      </c>
      <c r="D502" s="414"/>
      <c r="E502" s="414"/>
      <c r="F502" s="414"/>
      <c r="G502" s="414"/>
      <c r="H502" s="415"/>
      <c r="I502" s="414"/>
      <c r="J502" s="415"/>
    </row>
    <row r="503" s="352" customFormat="1" ht="24" customHeight="1" spans="1:10">
      <c r="A503" s="407">
        <v>20706</v>
      </c>
      <c r="B503" s="408">
        <f t="shared" si="86"/>
        <v>5</v>
      </c>
      <c r="C503" s="409" t="s">
        <v>405</v>
      </c>
      <c r="D503" s="410"/>
      <c r="E503" s="410"/>
      <c r="F503" s="410"/>
      <c r="G503" s="410"/>
      <c r="H503" s="411"/>
      <c r="I503" s="410"/>
      <c r="J503" s="411"/>
    </row>
    <row r="504" s="352" customFormat="1" ht="24" customHeight="1" spans="1:10">
      <c r="A504" s="412">
        <v>2070601</v>
      </c>
      <c r="B504" s="413">
        <f t="shared" si="86"/>
        <v>7</v>
      </c>
      <c r="C504" s="6" t="s">
        <v>406</v>
      </c>
      <c r="D504" s="414"/>
      <c r="E504" s="414"/>
      <c r="F504" s="414"/>
      <c r="G504" s="414"/>
      <c r="H504" s="415"/>
      <c r="I504" s="414"/>
      <c r="J504" s="415"/>
    </row>
    <row r="505" s="352" customFormat="1" ht="24" customHeight="1" spans="1:10">
      <c r="A505" s="412">
        <v>2070602</v>
      </c>
      <c r="B505" s="413">
        <f t="shared" si="86"/>
        <v>7</v>
      </c>
      <c r="C505" s="6" t="s">
        <v>407</v>
      </c>
      <c r="D505" s="414"/>
      <c r="E505" s="414"/>
      <c r="F505" s="414"/>
      <c r="G505" s="414"/>
      <c r="H505" s="415"/>
      <c r="I505" s="414"/>
      <c r="J505" s="415"/>
    </row>
    <row r="506" s="352" customFormat="1" ht="24" customHeight="1" spans="1:10">
      <c r="A506" s="412">
        <v>2070603</v>
      </c>
      <c r="B506" s="413">
        <f t="shared" si="86"/>
        <v>7</v>
      </c>
      <c r="C506" s="6" t="s">
        <v>408</v>
      </c>
      <c r="D506" s="414"/>
      <c r="E506" s="414"/>
      <c r="F506" s="414"/>
      <c r="G506" s="414"/>
      <c r="H506" s="415"/>
      <c r="I506" s="414"/>
      <c r="J506" s="415"/>
    </row>
    <row r="507" s="352" customFormat="1" ht="24" customHeight="1" spans="1:10">
      <c r="A507" s="412">
        <v>2070604</v>
      </c>
      <c r="B507" s="413">
        <f t="shared" si="86"/>
        <v>7</v>
      </c>
      <c r="C507" s="6" t="s">
        <v>409</v>
      </c>
      <c r="D507" s="414"/>
      <c r="E507" s="414"/>
      <c r="F507" s="414"/>
      <c r="G507" s="414"/>
      <c r="H507" s="415"/>
      <c r="I507" s="414"/>
      <c r="J507" s="415"/>
    </row>
    <row r="508" s="352" customFormat="1" ht="24" customHeight="1" spans="1:10">
      <c r="A508" s="412">
        <v>2070605</v>
      </c>
      <c r="B508" s="413">
        <f t="shared" si="86"/>
        <v>7</v>
      </c>
      <c r="C508" s="6" t="s">
        <v>410</v>
      </c>
      <c r="D508" s="414"/>
      <c r="E508" s="414"/>
      <c r="F508" s="414"/>
      <c r="G508" s="414"/>
      <c r="H508" s="415"/>
      <c r="I508" s="414"/>
      <c r="J508" s="415"/>
    </row>
    <row r="509" s="352" customFormat="1" ht="24" customHeight="1" spans="1:10">
      <c r="A509" s="412">
        <v>2070606</v>
      </c>
      <c r="B509" s="413">
        <f t="shared" si="86"/>
        <v>7</v>
      </c>
      <c r="C509" s="6" t="s">
        <v>411</v>
      </c>
      <c r="D509" s="414"/>
      <c r="E509" s="414"/>
      <c r="F509" s="414"/>
      <c r="G509" s="414"/>
      <c r="H509" s="415"/>
      <c r="I509" s="414"/>
      <c r="J509" s="415"/>
    </row>
    <row r="510" s="352" customFormat="1" ht="24" customHeight="1" spans="1:10">
      <c r="A510" s="412">
        <v>2070607</v>
      </c>
      <c r="B510" s="413">
        <f t="shared" si="86"/>
        <v>7</v>
      </c>
      <c r="C510" s="6" t="s">
        <v>412</v>
      </c>
      <c r="D510" s="414"/>
      <c r="E510" s="414"/>
      <c r="F510" s="414"/>
      <c r="G510" s="414"/>
      <c r="H510" s="415"/>
      <c r="I510" s="414"/>
      <c r="J510" s="415"/>
    </row>
    <row r="511" s="352" customFormat="1" ht="24" customHeight="1" spans="1:10">
      <c r="A511" s="412">
        <v>2070699</v>
      </c>
      <c r="B511" s="413">
        <f t="shared" si="86"/>
        <v>7</v>
      </c>
      <c r="C511" s="6" t="s">
        <v>413</v>
      </c>
      <c r="D511" s="414"/>
      <c r="E511" s="414"/>
      <c r="F511" s="414"/>
      <c r="G511" s="414"/>
      <c r="H511" s="415"/>
      <c r="I511" s="414"/>
      <c r="J511" s="415"/>
    </row>
    <row r="512" s="352" customFormat="1" ht="24" customHeight="1" spans="1:10">
      <c r="A512" s="407">
        <v>20708</v>
      </c>
      <c r="B512" s="408">
        <f t="shared" si="86"/>
        <v>5</v>
      </c>
      <c r="C512" s="409" t="s">
        <v>414</v>
      </c>
      <c r="D512" s="410">
        <v>50000</v>
      </c>
      <c r="E512" s="410"/>
      <c r="F512" s="410">
        <f>VLOOKUP(A512,[2]Sheet2!$A$1:$B$65536,2,FALSE)</f>
        <v>486230</v>
      </c>
      <c r="G512" s="410">
        <f>VLOOKUP(A512,[2]Sheet1!$A$1:$B$65536,2,FALSE)</f>
        <v>290858</v>
      </c>
      <c r="H512" s="411">
        <f>G512/F512</f>
        <v>0.598190156921621</v>
      </c>
      <c r="I512" s="410">
        <f>G512-D512</f>
        <v>240858</v>
      </c>
      <c r="J512" s="411">
        <f>I512/D512</f>
        <v>4.81716</v>
      </c>
    </row>
    <row r="513" s="352" customFormat="1" ht="24" customHeight="1" spans="1:10">
      <c r="A513" s="412">
        <v>2070801</v>
      </c>
      <c r="B513" s="413">
        <f t="shared" si="86"/>
        <v>7</v>
      </c>
      <c r="C513" s="6" t="s">
        <v>415</v>
      </c>
      <c r="D513" s="414"/>
      <c r="E513" s="414"/>
      <c r="F513" s="414"/>
      <c r="G513" s="414"/>
      <c r="H513" s="415"/>
      <c r="I513" s="414"/>
      <c r="J513" s="415"/>
    </row>
    <row r="514" s="352" customFormat="1" ht="24" customHeight="1" spans="1:10">
      <c r="A514" s="412">
        <v>2070802</v>
      </c>
      <c r="B514" s="413">
        <f t="shared" si="86"/>
        <v>7</v>
      </c>
      <c r="C514" s="6" t="s">
        <v>416</v>
      </c>
      <c r="D514" s="414"/>
      <c r="E514" s="414"/>
      <c r="F514" s="414"/>
      <c r="G514" s="414"/>
      <c r="H514" s="415"/>
      <c r="I514" s="414"/>
      <c r="J514" s="415"/>
    </row>
    <row r="515" s="352" customFormat="1" ht="24" customHeight="1" spans="1:10">
      <c r="A515" s="412">
        <v>2070803</v>
      </c>
      <c r="B515" s="413">
        <f t="shared" si="86"/>
        <v>7</v>
      </c>
      <c r="C515" s="6" t="s">
        <v>417</v>
      </c>
      <c r="D515" s="414"/>
      <c r="E515" s="414"/>
      <c r="F515" s="414"/>
      <c r="G515" s="414"/>
      <c r="H515" s="415"/>
      <c r="I515" s="414"/>
      <c r="J515" s="415"/>
    </row>
    <row r="516" s="352" customFormat="1" ht="24" customHeight="1" spans="1:10">
      <c r="A516" s="412">
        <v>2070806</v>
      </c>
      <c r="B516" s="413">
        <f t="shared" si="86"/>
        <v>7</v>
      </c>
      <c r="C516" s="6" t="s">
        <v>418</v>
      </c>
      <c r="D516" s="414"/>
      <c r="E516" s="414"/>
      <c r="F516" s="414"/>
      <c r="G516" s="414"/>
      <c r="H516" s="415"/>
      <c r="I516" s="414"/>
      <c r="J516" s="415"/>
    </row>
    <row r="517" s="352" customFormat="1" ht="24" customHeight="1" spans="1:10">
      <c r="A517" s="412">
        <v>2070807</v>
      </c>
      <c r="B517" s="413">
        <f t="shared" si="86"/>
        <v>7</v>
      </c>
      <c r="C517" s="6" t="s">
        <v>419</v>
      </c>
      <c r="D517" s="414"/>
      <c r="E517" s="414"/>
      <c r="F517" s="414"/>
      <c r="G517" s="414"/>
      <c r="H517" s="415"/>
      <c r="I517" s="414"/>
      <c r="J517" s="415"/>
    </row>
    <row r="518" s="352" customFormat="1" ht="24" customHeight="1" spans="1:10">
      <c r="A518" s="412">
        <v>2070808</v>
      </c>
      <c r="B518" s="413">
        <f t="shared" si="86"/>
        <v>7</v>
      </c>
      <c r="C518" s="6" t="s">
        <v>420</v>
      </c>
      <c r="D518" s="414"/>
      <c r="E518" s="414"/>
      <c r="F518" s="414"/>
      <c r="G518" s="414"/>
      <c r="H518" s="415"/>
      <c r="I518" s="414"/>
      <c r="J518" s="415"/>
    </row>
    <row r="519" s="352" customFormat="1" ht="24" customHeight="1" spans="1:10">
      <c r="A519" s="412">
        <v>2070899</v>
      </c>
      <c r="B519" s="413">
        <f t="shared" si="86"/>
        <v>7</v>
      </c>
      <c r="C519" s="6" t="s">
        <v>421</v>
      </c>
      <c r="D519" s="414">
        <v>50000</v>
      </c>
      <c r="E519" s="414"/>
      <c r="F519" s="414">
        <f>VLOOKUP(A519,[2]Sheet2!$A$1:$B$65536,2,FALSE)</f>
        <v>486230</v>
      </c>
      <c r="G519" s="414">
        <f>VLOOKUP(A519,[2]Sheet1!$A$1:$B$65536,2,FALSE)</f>
        <v>290858</v>
      </c>
      <c r="H519" s="415">
        <f t="shared" ref="H519:H527" si="91">G519/F519</f>
        <v>0.598190156921621</v>
      </c>
      <c r="I519" s="414">
        <f t="shared" ref="I519:I521" si="92">G519-D519</f>
        <v>240858</v>
      </c>
      <c r="J519" s="415">
        <f t="shared" ref="J519:J521" si="93">I519/D519</f>
        <v>4.81716</v>
      </c>
    </row>
    <row r="520" s="352" customFormat="1" ht="24" customHeight="1" spans="1:10">
      <c r="A520" s="407">
        <v>20799</v>
      </c>
      <c r="B520" s="408">
        <f t="shared" ref="B520:B583" si="94">LEN(A520)</f>
        <v>5</v>
      </c>
      <c r="C520" s="409" t="s">
        <v>422</v>
      </c>
      <c r="D520" s="410">
        <v>890904.32</v>
      </c>
      <c r="E520" s="410">
        <v>809280</v>
      </c>
      <c r="F520" s="410">
        <f>VLOOKUP(A520,[2]Sheet2!$A$1:$B$65536,2,FALSE)</f>
        <v>1297380</v>
      </c>
      <c r="G520" s="410">
        <f>VLOOKUP(A520,[2]Sheet1!$A$1:$B$65536,2,FALSE)</f>
        <v>286520</v>
      </c>
      <c r="H520" s="411">
        <f t="shared" si="91"/>
        <v>0.22084508779232</v>
      </c>
      <c r="I520" s="410">
        <f t="shared" si="92"/>
        <v>-604384.32</v>
      </c>
      <c r="J520" s="411">
        <f t="shared" si="93"/>
        <v>-0.67839419613545</v>
      </c>
    </row>
    <row r="521" s="352" customFormat="1" ht="24" customHeight="1" spans="1:10">
      <c r="A521" s="412">
        <v>2079902</v>
      </c>
      <c r="B521" s="413">
        <f t="shared" si="94"/>
        <v>7</v>
      </c>
      <c r="C521" s="6" t="s">
        <v>423</v>
      </c>
      <c r="D521" s="414">
        <v>219500</v>
      </c>
      <c r="E521" s="414"/>
      <c r="F521" s="414"/>
      <c r="G521" s="414"/>
      <c r="H521" s="415"/>
      <c r="I521" s="414">
        <f t="shared" si="92"/>
        <v>-219500</v>
      </c>
      <c r="J521" s="415">
        <f t="shared" si="93"/>
        <v>-1</v>
      </c>
    </row>
    <row r="522" s="352" customFormat="1" ht="24" customHeight="1" spans="1:10">
      <c r="A522" s="412">
        <v>2079903</v>
      </c>
      <c r="B522" s="413">
        <f t="shared" si="94"/>
        <v>7</v>
      </c>
      <c r="C522" s="6" t="s">
        <v>424</v>
      </c>
      <c r="D522" s="414"/>
      <c r="E522" s="414"/>
      <c r="F522" s="414"/>
      <c r="G522" s="414"/>
      <c r="H522" s="415"/>
      <c r="I522" s="414"/>
      <c r="J522" s="415"/>
    </row>
    <row r="523" s="352" customFormat="1" ht="24" customHeight="1" spans="1:10">
      <c r="A523" s="412">
        <v>2079999</v>
      </c>
      <c r="B523" s="413">
        <f t="shared" si="94"/>
        <v>7</v>
      </c>
      <c r="C523" s="6" t="s">
        <v>425</v>
      </c>
      <c r="D523" s="414">
        <v>671404.32</v>
      </c>
      <c r="E523" s="414">
        <v>809280</v>
      </c>
      <c r="F523" s="414">
        <f>VLOOKUP(A523,[2]Sheet2!$A$1:$B$65536,2,FALSE)</f>
        <v>1297380</v>
      </c>
      <c r="G523" s="414">
        <f>VLOOKUP(A523,[2]Sheet1!$A$1:$B$65536,2,FALSE)</f>
        <v>286520</v>
      </c>
      <c r="H523" s="415">
        <f t="shared" si="91"/>
        <v>0.22084508779232</v>
      </c>
      <c r="I523" s="414">
        <f t="shared" ref="I523:I527" si="95">G523-D523</f>
        <v>-384884.32</v>
      </c>
      <c r="J523" s="415">
        <f t="shared" ref="J523:J527" si="96">I523/D523</f>
        <v>-0.573252671356062</v>
      </c>
    </row>
    <row r="524" s="352" customFormat="1" ht="24" customHeight="1" spans="1:10">
      <c r="A524" s="401">
        <v>208</v>
      </c>
      <c r="B524" s="402">
        <f t="shared" si="94"/>
        <v>3</v>
      </c>
      <c r="C524" s="423" t="s">
        <v>426</v>
      </c>
      <c r="D524" s="405">
        <v>676293844.81</v>
      </c>
      <c r="E524" s="405">
        <v>475705955.82</v>
      </c>
      <c r="F524" s="424">
        <f>VLOOKUP(A524,[2]Sheet2!$A$1:$B$65536,2,FALSE)</f>
        <v>714101268.01</v>
      </c>
      <c r="G524" s="424">
        <f>VLOOKUP(A524,[2]Sheet1!$A$1:$B$65536,2,FALSE)</f>
        <v>714516688.01</v>
      </c>
      <c r="H524" s="406">
        <f t="shared" si="91"/>
        <v>1.00058173821923</v>
      </c>
      <c r="I524" s="405">
        <f t="shared" si="95"/>
        <v>38222843.2</v>
      </c>
      <c r="J524" s="406">
        <f t="shared" si="96"/>
        <v>0.0565181000734059</v>
      </c>
    </row>
    <row r="525" s="352" customFormat="1" ht="24" customHeight="1" spans="1:10">
      <c r="A525" s="407">
        <v>20801</v>
      </c>
      <c r="B525" s="408">
        <f t="shared" si="94"/>
        <v>5</v>
      </c>
      <c r="C525" s="409" t="s">
        <v>427</v>
      </c>
      <c r="D525" s="410">
        <v>13292406.1</v>
      </c>
      <c r="E525" s="410">
        <v>1967300.46</v>
      </c>
      <c r="F525" s="410">
        <f>VLOOKUP(A525,[2]Sheet2!$A$1:$B$65536,2,FALSE)</f>
        <v>29125001.17</v>
      </c>
      <c r="G525" s="410">
        <f>VLOOKUP(A525,[2]Sheet1!$A$1:$B$65536,2,FALSE)</f>
        <v>35531678.38</v>
      </c>
      <c r="H525" s="411">
        <f t="shared" si="91"/>
        <v>1.21997174086294</v>
      </c>
      <c r="I525" s="410">
        <f t="shared" si="95"/>
        <v>22239272.28</v>
      </c>
      <c r="J525" s="411">
        <f t="shared" si="96"/>
        <v>1.67308101427927</v>
      </c>
    </row>
    <row r="526" s="352" customFormat="1" ht="24" customHeight="1" spans="1:10">
      <c r="A526" s="412">
        <v>2080101</v>
      </c>
      <c r="B526" s="413">
        <f t="shared" si="94"/>
        <v>7</v>
      </c>
      <c r="C526" s="6" t="s">
        <v>58</v>
      </c>
      <c r="D526" s="414">
        <v>773694.64</v>
      </c>
      <c r="E526" s="414">
        <v>524003.87</v>
      </c>
      <c r="F526" s="414">
        <f>VLOOKUP(A526,[2]Sheet2!$A$1:$B$65536,2,FALSE)</f>
        <v>2112310.33</v>
      </c>
      <c r="G526" s="414">
        <f>VLOOKUP(A526,[2]Sheet1!$A$1:$B$65536,2,FALSE)</f>
        <v>2093670.58</v>
      </c>
      <c r="H526" s="415">
        <f t="shared" si="91"/>
        <v>0.991175657413937</v>
      </c>
      <c r="I526" s="414">
        <f t="shared" si="95"/>
        <v>1319975.94</v>
      </c>
      <c r="J526" s="415">
        <f t="shared" si="96"/>
        <v>1.70606835275478</v>
      </c>
    </row>
    <row r="527" s="352" customFormat="1" ht="24" customHeight="1" spans="1:10">
      <c r="A527" s="412">
        <v>2080102</v>
      </c>
      <c r="B527" s="413">
        <f t="shared" si="94"/>
        <v>7</v>
      </c>
      <c r="C527" s="6" t="s">
        <v>59</v>
      </c>
      <c r="D527" s="414">
        <v>907950.3</v>
      </c>
      <c r="E527" s="414"/>
      <c r="F527" s="414">
        <f>VLOOKUP(A527,[2]Sheet2!$A$1:$B$65536,2,FALSE)</f>
        <v>16137056</v>
      </c>
      <c r="G527" s="414">
        <f>VLOOKUP(A527,[2]Sheet1!$A$1:$B$65536,2,FALSE)</f>
        <v>24738641.8</v>
      </c>
      <c r="H527" s="415">
        <f t="shared" si="91"/>
        <v>1.53303315053254</v>
      </c>
      <c r="I527" s="414">
        <f t="shared" si="95"/>
        <v>23830691.5</v>
      </c>
      <c r="J527" s="415">
        <f t="shared" si="96"/>
        <v>26.2466915865329</v>
      </c>
    </row>
    <row r="528" s="352" customFormat="1" ht="24" customHeight="1" spans="1:10">
      <c r="A528" s="412">
        <v>2080103</v>
      </c>
      <c r="B528" s="413">
        <f t="shared" si="94"/>
        <v>7</v>
      </c>
      <c r="C528" s="6" t="s">
        <v>60</v>
      </c>
      <c r="D528" s="414"/>
      <c r="E528" s="414"/>
      <c r="F528" s="414"/>
      <c r="G528" s="414"/>
      <c r="H528" s="415"/>
      <c r="I528" s="414"/>
      <c r="J528" s="415"/>
    </row>
    <row r="529" s="352" customFormat="1" ht="24" customHeight="1" spans="1:10">
      <c r="A529" s="412">
        <v>2080104</v>
      </c>
      <c r="B529" s="413">
        <f t="shared" si="94"/>
        <v>7</v>
      </c>
      <c r="C529" s="6" t="s">
        <v>428</v>
      </c>
      <c r="D529" s="414">
        <v>2223985.3</v>
      </c>
      <c r="E529" s="414">
        <v>1269640.59</v>
      </c>
      <c r="F529" s="414">
        <f>VLOOKUP(A529,[2]Sheet2!$A$1:$B$65536,2,FALSE)</f>
        <v>3058485.03</v>
      </c>
      <c r="G529" s="414">
        <f>VLOOKUP(A529,[2]Sheet1!$A$1:$B$65536,2,FALSE)</f>
        <v>3194238.81</v>
      </c>
      <c r="H529" s="415">
        <f t="shared" ref="H529:H531" si="97">G529/F529</f>
        <v>1.04438595535647</v>
      </c>
      <c r="I529" s="414">
        <f t="shared" ref="I529:I531" si="98">G529-D529</f>
        <v>970253.51</v>
      </c>
      <c r="J529" s="415">
        <f t="shared" ref="J529:J531" si="99">I529/D529</f>
        <v>0.436267951051655</v>
      </c>
    </row>
    <row r="530" s="352" customFormat="1" ht="24" customHeight="1" spans="1:10">
      <c r="A530" s="412">
        <v>2080105</v>
      </c>
      <c r="B530" s="413">
        <f t="shared" si="94"/>
        <v>7</v>
      </c>
      <c r="C530" s="6" t="s">
        <v>429</v>
      </c>
      <c r="D530" s="414">
        <v>3433974.36</v>
      </c>
      <c r="E530" s="414"/>
      <c r="F530" s="414">
        <f>VLOOKUP(A530,[2]Sheet2!$A$1:$B$65536,2,FALSE)</f>
        <v>4802034.22</v>
      </c>
      <c r="G530" s="414">
        <f>VLOOKUP(A530,[2]Sheet1!$A$1:$B$65536,2,FALSE)</f>
        <v>4610365.14</v>
      </c>
      <c r="H530" s="415">
        <f t="shared" si="97"/>
        <v>0.960085857114113</v>
      </c>
      <c r="I530" s="414">
        <f t="shared" si="98"/>
        <v>1176390.78</v>
      </c>
      <c r="J530" s="415">
        <f t="shared" si="99"/>
        <v>0.342574130343827</v>
      </c>
    </row>
    <row r="531" s="352" customFormat="1" ht="24" customHeight="1" spans="1:10">
      <c r="A531" s="412">
        <v>2080106</v>
      </c>
      <c r="B531" s="413">
        <f t="shared" si="94"/>
        <v>7</v>
      </c>
      <c r="C531" s="6" t="s">
        <v>430</v>
      </c>
      <c r="D531" s="414">
        <v>125995.7</v>
      </c>
      <c r="E531" s="414"/>
      <c r="F531" s="414">
        <f>VLOOKUP(A531,[2]Sheet2!$A$1:$B$65536,2,FALSE)</f>
        <v>47519</v>
      </c>
      <c r="G531" s="414">
        <f>VLOOKUP(A531,[2]Sheet1!$A$1:$B$65536,2,FALSE)</f>
        <v>47519</v>
      </c>
      <c r="H531" s="415">
        <f t="shared" si="97"/>
        <v>1</v>
      </c>
      <c r="I531" s="414">
        <f t="shared" si="98"/>
        <v>-78476.7</v>
      </c>
      <c r="J531" s="415">
        <f t="shared" si="99"/>
        <v>-0.622852208448384</v>
      </c>
    </row>
    <row r="532" s="352" customFormat="1" ht="24" customHeight="1" spans="1:10">
      <c r="A532" s="412">
        <v>2080107</v>
      </c>
      <c r="B532" s="413">
        <f t="shared" si="94"/>
        <v>7</v>
      </c>
      <c r="C532" s="6" t="s">
        <v>431</v>
      </c>
      <c r="D532" s="414"/>
      <c r="E532" s="414"/>
      <c r="F532" s="414"/>
      <c r="G532" s="414"/>
      <c r="H532" s="415"/>
      <c r="I532" s="414"/>
      <c r="J532" s="415"/>
    </row>
    <row r="533" s="352" customFormat="1" ht="24" customHeight="1" spans="1:10">
      <c r="A533" s="412">
        <v>2080108</v>
      </c>
      <c r="B533" s="413">
        <f t="shared" si="94"/>
        <v>7</v>
      </c>
      <c r="C533" s="6" t="s">
        <v>99</v>
      </c>
      <c r="D533" s="414"/>
      <c r="E533" s="414"/>
      <c r="F533" s="414"/>
      <c r="G533" s="414"/>
      <c r="H533" s="415"/>
      <c r="I533" s="414"/>
      <c r="J533" s="415"/>
    </row>
    <row r="534" s="352" customFormat="1" ht="24" customHeight="1" spans="1:10">
      <c r="A534" s="412">
        <v>2080109</v>
      </c>
      <c r="B534" s="413">
        <f t="shared" si="94"/>
        <v>7</v>
      </c>
      <c r="C534" s="6" t="s">
        <v>432</v>
      </c>
      <c r="D534" s="414"/>
      <c r="E534" s="414"/>
      <c r="F534" s="414"/>
      <c r="G534" s="414"/>
      <c r="H534" s="415"/>
      <c r="I534" s="414"/>
      <c r="J534" s="415"/>
    </row>
    <row r="535" s="352" customFormat="1" ht="24" customHeight="1" spans="1:10">
      <c r="A535" s="412">
        <v>2080110</v>
      </c>
      <c r="B535" s="413">
        <f t="shared" si="94"/>
        <v>7</v>
      </c>
      <c r="C535" s="6" t="s">
        <v>433</v>
      </c>
      <c r="D535" s="414"/>
      <c r="E535" s="414"/>
      <c r="F535" s="414"/>
      <c r="G535" s="414"/>
      <c r="H535" s="415"/>
      <c r="I535" s="414"/>
      <c r="J535" s="415"/>
    </row>
    <row r="536" s="352" customFormat="1" ht="24" customHeight="1" spans="1:10">
      <c r="A536" s="412">
        <v>2080111</v>
      </c>
      <c r="B536" s="413">
        <f t="shared" si="94"/>
        <v>7</v>
      </c>
      <c r="C536" s="6" t="s">
        <v>434</v>
      </c>
      <c r="D536" s="414"/>
      <c r="E536" s="414"/>
      <c r="F536" s="414"/>
      <c r="G536" s="414"/>
      <c r="H536" s="415"/>
      <c r="I536" s="414"/>
      <c r="J536" s="415"/>
    </row>
    <row r="537" s="352" customFormat="1" ht="24" customHeight="1" spans="1:10">
      <c r="A537" s="412">
        <v>2080112</v>
      </c>
      <c r="B537" s="413">
        <f t="shared" si="94"/>
        <v>7</v>
      </c>
      <c r="C537" s="6" t="s">
        <v>435</v>
      </c>
      <c r="D537" s="414"/>
      <c r="E537" s="414"/>
      <c r="F537" s="414"/>
      <c r="G537" s="414"/>
      <c r="H537" s="415"/>
      <c r="I537" s="414"/>
      <c r="J537" s="415"/>
    </row>
    <row r="538" s="352" customFormat="1" ht="24" customHeight="1" spans="1:10">
      <c r="A538" s="412">
        <v>2080113</v>
      </c>
      <c r="B538" s="413">
        <f t="shared" si="94"/>
        <v>7</v>
      </c>
      <c r="C538" s="6" t="s">
        <v>436</v>
      </c>
      <c r="D538" s="414"/>
      <c r="E538" s="414"/>
      <c r="F538" s="414"/>
      <c r="G538" s="414"/>
      <c r="H538" s="415"/>
      <c r="I538" s="414"/>
      <c r="J538" s="415"/>
    </row>
    <row r="539" s="352" customFormat="1" ht="24" customHeight="1" spans="1:10">
      <c r="A539" s="412">
        <v>2080114</v>
      </c>
      <c r="B539" s="413">
        <f t="shared" si="94"/>
        <v>7</v>
      </c>
      <c r="C539" s="6" t="s">
        <v>437</v>
      </c>
      <c r="D539" s="414"/>
      <c r="E539" s="414"/>
      <c r="F539" s="414"/>
      <c r="G539" s="414"/>
      <c r="H539" s="415"/>
      <c r="I539" s="414"/>
      <c r="J539" s="415"/>
    </row>
    <row r="540" s="352" customFormat="1" ht="24" customHeight="1" spans="1:10">
      <c r="A540" s="412">
        <v>2080115</v>
      </c>
      <c r="B540" s="413">
        <f t="shared" si="94"/>
        <v>7</v>
      </c>
      <c r="C540" s="6" t="s">
        <v>438</v>
      </c>
      <c r="D540" s="414"/>
      <c r="E540" s="414"/>
      <c r="F540" s="414"/>
      <c r="G540" s="414"/>
      <c r="H540" s="415"/>
      <c r="I540" s="414"/>
      <c r="J540" s="415"/>
    </row>
    <row r="541" s="352" customFormat="1" ht="24" customHeight="1" spans="1:10">
      <c r="A541" s="412">
        <v>2080116</v>
      </c>
      <c r="B541" s="413">
        <f t="shared" si="94"/>
        <v>7</v>
      </c>
      <c r="C541" s="6" t="s">
        <v>439</v>
      </c>
      <c r="D541" s="414"/>
      <c r="E541" s="414"/>
      <c r="F541" s="414"/>
      <c r="G541" s="414"/>
      <c r="H541" s="415"/>
      <c r="I541" s="414"/>
      <c r="J541" s="415"/>
    </row>
    <row r="542" s="352" customFormat="1" ht="24" customHeight="1" spans="1:10">
      <c r="A542" s="412">
        <v>2080150</v>
      </c>
      <c r="B542" s="413">
        <f t="shared" si="94"/>
        <v>7</v>
      </c>
      <c r="C542" s="6" t="s">
        <v>67</v>
      </c>
      <c r="D542" s="414">
        <v>2876638.23</v>
      </c>
      <c r="E542" s="414"/>
      <c r="F542" s="414"/>
      <c r="G542" s="414"/>
      <c r="H542" s="415"/>
      <c r="I542" s="414">
        <f t="shared" ref="I542:I546" si="100">G542-D542</f>
        <v>-2876638.23</v>
      </c>
      <c r="J542" s="415">
        <f t="shared" ref="J542:J546" si="101">I542/D542</f>
        <v>-1</v>
      </c>
    </row>
    <row r="543" s="352" customFormat="1" ht="24" customHeight="1" spans="1:10">
      <c r="A543" s="412">
        <v>2080199</v>
      </c>
      <c r="B543" s="413">
        <f t="shared" si="94"/>
        <v>7</v>
      </c>
      <c r="C543" s="6" t="s">
        <v>440</v>
      </c>
      <c r="D543" s="414">
        <v>2950167.57</v>
      </c>
      <c r="E543" s="414">
        <v>173656</v>
      </c>
      <c r="F543" s="414">
        <f>VLOOKUP(A543,[2]Sheet2!$A$1:$B$65536,2,FALSE)</f>
        <v>2967596.59</v>
      </c>
      <c r="G543" s="414">
        <f>VLOOKUP(A543,[2]Sheet1!$A$1:$B$65536,2,FALSE)</f>
        <v>847243.05</v>
      </c>
      <c r="H543" s="415">
        <f t="shared" ref="H543:H546" si="102">G543/F543</f>
        <v>0.285498053493854</v>
      </c>
      <c r="I543" s="414">
        <f t="shared" si="100"/>
        <v>-2102924.52</v>
      </c>
      <c r="J543" s="415">
        <f t="shared" si="101"/>
        <v>-0.712815279167346</v>
      </c>
    </row>
    <row r="544" s="352" customFormat="1" ht="24" customHeight="1" spans="1:10">
      <c r="A544" s="407">
        <v>20802</v>
      </c>
      <c r="B544" s="408">
        <f t="shared" si="94"/>
        <v>5</v>
      </c>
      <c r="C544" s="409" t="s">
        <v>441</v>
      </c>
      <c r="D544" s="410">
        <v>96878805.16</v>
      </c>
      <c r="E544" s="410">
        <v>3309459.49</v>
      </c>
      <c r="F544" s="410">
        <f>VLOOKUP(A544,[2]Sheet2!$A$1:$B$65536,2,FALSE)</f>
        <v>59622909</v>
      </c>
      <c r="G544" s="410">
        <f>VLOOKUP(A544,[2]Sheet1!$A$1:$B$65536,2,FALSE)</f>
        <v>56910612.71</v>
      </c>
      <c r="H544" s="411">
        <f t="shared" si="102"/>
        <v>0.954509158719512</v>
      </c>
      <c r="I544" s="410">
        <f t="shared" si="100"/>
        <v>-39968192.45</v>
      </c>
      <c r="J544" s="411">
        <f t="shared" si="101"/>
        <v>-0.41255868488459</v>
      </c>
    </row>
    <row r="545" s="352" customFormat="1" ht="24" customHeight="1" spans="1:10">
      <c r="A545" s="412">
        <v>2080201</v>
      </c>
      <c r="B545" s="413">
        <f t="shared" si="94"/>
        <v>7</v>
      </c>
      <c r="C545" s="6" t="s">
        <v>58</v>
      </c>
      <c r="D545" s="414">
        <v>1163115.7</v>
      </c>
      <c r="E545" s="414">
        <v>1326099.49</v>
      </c>
      <c r="F545" s="414">
        <f>VLOOKUP(A545,[2]Sheet2!$A$1:$B$65536,2,FALSE)</f>
        <v>2713243.87</v>
      </c>
      <c r="G545" s="414">
        <f>VLOOKUP(A545,[2]Sheet1!$A$1:$B$65536,2,FALSE)</f>
        <v>2702739.07</v>
      </c>
      <c r="H545" s="415">
        <f t="shared" si="102"/>
        <v>0.996128324432555</v>
      </c>
      <c r="I545" s="414">
        <f t="shared" si="100"/>
        <v>1539623.37</v>
      </c>
      <c r="J545" s="415">
        <f t="shared" si="101"/>
        <v>1.32370611969213</v>
      </c>
    </row>
    <row r="546" s="352" customFormat="1" ht="24" customHeight="1" spans="1:10">
      <c r="A546" s="412">
        <v>2080202</v>
      </c>
      <c r="B546" s="413">
        <f t="shared" si="94"/>
        <v>7</v>
      </c>
      <c r="C546" s="6" t="s">
        <v>59</v>
      </c>
      <c r="D546" s="414">
        <v>871634</v>
      </c>
      <c r="E546" s="414">
        <v>1030000</v>
      </c>
      <c r="F546" s="414">
        <f>VLOOKUP(A546,[2]Sheet2!$A$1:$B$65536,2,FALSE)</f>
        <v>1066360</v>
      </c>
      <c r="G546" s="414">
        <f>VLOOKUP(A546,[2]Sheet1!$A$1:$B$65536,2,FALSE)</f>
        <v>547500</v>
      </c>
      <c r="H546" s="415">
        <f t="shared" si="102"/>
        <v>0.513428860797479</v>
      </c>
      <c r="I546" s="414">
        <f t="shared" si="100"/>
        <v>-324134</v>
      </c>
      <c r="J546" s="415">
        <f t="shared" si="101"/>
        <v>-0.37186938554485</v>
      </c>
    </row>
    <row r="547" s="352" customFormat="1" ht="24" customHeight="1" spans="1:10">
      <c r="A547" s="412">
        <v>2080203</v>
      </c>
      <c r="B547" s="413">
        <f t="shared" si="94"/>
        <v>7</v>
      </c>
      <c r="C547" s="6" t="s">
        <v>60</v>
      </c>
      <c r="D547" s="414"/>
      <c r="E547" s="414"/>
      <c r="F547" s="414"/>
      <c r="G547" s="414"/>
      <c r="H547" s="415"/>
      <c r="I547" s="414"/>
      <c r="J547" s="415"/>
    </row>
    <row r="548" s="352" customFormat="1" ht="24" customHeight="1" spans="1:10">
      <c r="A548" s="412">
        <v>2080206</v>
      </c>
      <c r="B548" s="413">
        <f t="shared" si="94"/>
        <v>7</v>
      </c>
      <c r="C548" s="6" t="s">
        <v>442</v>
      </c>
      <c r="D548" s="414">
        <v>47800</v>
      </c>
      <c r="E548" s="414"/>
      <c r="F548" s="414">
        <f>VLOOKUP(A548,[2]Sheet2!$A$1:$B$65536,2,FALSE)</f>
        <v>47000</v>
      </c>
      <c r="G548" s="414">
        <f>VLOOKUP(A548,[2]Sheet1!$A$1:$B$65536,2,FALSE)</f>
        <v>47000</v>
      </c>
      <c r="H548" s="415">
        <f>G550/F550</f>
        <v>0</v>
      </c>
      <c r="I548" s="414">
        <f t="shared" ref="I548:I551" si="103">G548-D548</f>
        <v>-800</v>
      </c>
      <c r="J548" s="415">
        <f t="shared" ref="J548:J551" si="104">I548/D548</f>
        <v>-0.0167364016736402</v>
      </c>
    </row>
    <row r="549" s="352" customFormat="1" ht="24" customHeight="1" spans="1:10">
      <c r="A549" s="412">
        <v>2080207</v>
      </c>
      <c r="B549" s="413">
        <f t="shared" si="94"/>
        <v>7</v>
      </c>
      <c r="C549" s="6" t="s">
        <v>443</v>
      </c>
      <c r="D549" s="414"/>
      <c r="E549" s="414"/>
      <c r="F549" s="414">
        <f>VLOOKUP(A549,[2]Sheet2!$A$1:$B$65536,2,FALSE)</f>
        <v>3120</v>
      </c>
      <c r="G549" s="414">
        <f>VLOOKUP(A549,[2]Sheet1!$A$1:$B$65536,2,FALSE)</f>
        <v>3120</v>
      </c>
      <c r="H549" s="415">
        <f>G551/F551</f>
        <v>7.39199605320847</v>
      </c>
      <c r="I549" s="414">
        <f t="shared" si="103"/>
        <v>3120</v>
      </c>
      <c r="J549" s="415"/>
    </row>
    <row r="550" s="352" customFormat="1" ht="24" customHeight="1" spans="1:10">
      <c r="A550" s="412">
        <v>2080208</v>
      </c>
      <c r="B550" s="413">
        <f t="shared" si="94"/>
        <v>7</v>
      </c>
      <c r="C550" s="6" t="s">
        <v>444</v>
      </c>
      <c r="D550" s="414">
        <v>93525952.39</v>
      </c>
      <c r="E550" s="414"/>
      <c r="F550" s="414">
        <f>VLOOKUP(A550,[2]Sheet2!$A$1:$B$65536,2,FALSE)</f>
        <v>48540711.88</v>
      </c>
      <c r="G550" s="414"/>
      <c r="H550" s="415">
        <f t="shared" ref="H550:H557" si="105">G550/F550</f>
        <v>0</v>
      </c>
      <c r="I550" s="414">
        <f t="shared" si="103"/>
        <v>-93525952.39</v>
      </c>
      <c r="J550" s="415">
        <f t="shared" si="104"/>
        <v>-1</v>
      </c>
    </row>
    <row r="551" s="352" customFormat="1" ht="24" customHeight="1" spans="1:10">
      <c r="A551" s="412">
        <v>2080299</v>
      </c>
      <c r="B551" s="413">
        <f t="shared" si="94"/>
        <v>7</v>
      </c>
      <c r="C551" s="6" t="s">
        <v>445</v>
      </c>
      <c r="D551" s="414">
        <v>1270303.07</v>
      </c>
      <c r="E551" s="414">
        <v>953360</v>
      </c>
      <c r="F551" s="414">
        <f>VLOOKUP(A551,[2]Sheet2!$A$1:$B$65536,2,FALSE)</f>
        <v>7252473.25</v>
      </c>
      <c r="G551" s="414">
        <f>VLOOKUP(A551,[2]Sheet1!$A$1:$B$65536,2,FALSE)</f>
        <v>53610253.64</v>
      </c>
      <c r="H551" s="415">
        <f t="shared" si="105"/>
        <v>7.39199605320847</v>
      </c>
      <c r="I551" s="414">
        <f t="shared" si="103"/>
        <v>52339950.57</v>
      </c>
      <c r="J551" s="415">
        <f t="shared" si="104"/>
        <v>41.2027269760121</v>
      </c>
    </row>
    <row r="552" s="352" customFormat="1" ht="24" customHeight="1" spans="1:10">
      <c r="A552" s="407">
        <v>20804</v>
      </c>
      <c r="B552" s="408">
        <f t="shared" si="94"/>
        <v>5</v>
      </c>
      <c r="C552" s="409" t="s">
        <v>446</v>
      </c>
      <c r="D552" s="410"/>
      <c r="E552" s="410"/>
      <c r="F552" s="410"/>
      <c r="G552" s="410"/>
      <c r="H552" s="411"/>
      <c r="I552" s="410"/>
      <c r="J552" s="411"/>
    </row>
    <row r="553" s="352" customFormat="1" ht="24" customHeight="1" spans="1:10">
      <c r="A553" s="412">
        <v>2080402</v>
      </c>
      <c r="B553" s="413">
        <f t="shared" si="94"/>
        <v>7</v>
      </c>
      <c r="C553" s="6" t="s">
        <v>447</v>
      </c>
      <c r="D553" s="414"/>
      <c r="E553" s="414"/>
      <c r="F553" s="414"/>
      <c r="G553" s="414"/>
      <c r="H553" s="415"/>
      <c r="I553" s="414"/>
      <c r="J553" s="415"/>
    </row>
    <row r="554" s="352" customFormat="1" ht="24" customHeight="1" spans="1:10">
      <c r="A554" s="407">
        <v>20805</v>
      </c>
      <c r="B554" s="408">
        <f t="shared" si="94"/>
        <v>5</v>
      </c>
      <c r="C554" s="409" t="s">
        <v>448</v>
      </c>
      <c r="D554" s="410">
        <v>355388245.15</v>
      </c>
      <c r="E554" s="410">
        <v>244402364.84</v>
      </c>
      <c r="F554" s="410">
        <f>VLOOKUP(A554,[2]Sheet2!$A$1:$B$65536,2,FALSE)</f>
        <v>304718625.19</v>
      </c>
      <c r="G554" s="410">
        <f>VLOOKUP(A554,[2]Sheet1!$A$1:$B$65536,2,FALSE)</f>
        <v>338093226.44</v>
      </c>
      <c r="H554" s="411">
        <f t="shared" si="105"/>
        <v>1.10952596425371</v>
      </c>
      <c r="I554" s="410">
        <f t="shared" ref="I554:I562" si="106">G554-D554</f>
        <v>-17295018.71</v>
      </c>
      <c r="J554" s="411">
        <f t="shared" ref="J554:J560" si="107">I554/D554</f>
        <v>-0.0486651400152535</v>
      </c>
    </row>
    <row r="555" s="352" customFormat="1" ht="24" customHeight="1" spans="1:10">
      <c r="A555" s="412">
        <v>2080501</v>
      </c>
      <c r="B555" s="413">
        <f t="shared" si="94"/>
        <v>7</v>
      </c>
      <c r="C555" s="6" t="s">
        <v>449</v>
      </c>
      <c r="D555" s="414">
        <v>7779793.56</v>
      </c>
      <c r="E555" s="414">
        <v>422949</v>
      </c>
      <c r="F555" s="414">
        <f>VLOOKUP(A555,[2]Sheet2!$A$1:$B$65536,2,FALSE)</f>
        <v>512124.44</v>
      </c>
      <c r="G555" s="414">
        <f>VLOOKUP(A555,[2]Sheet1!$A$1:$B$65536,2,FALSE)</f>
        <v>427686.56</v>
      </c>
      <c r="H555" s="415">
        <f t="shared" si="105"/>
        <v>0.835122338625354</v>
      </c>
      <c r="I555" s="414">
        <f t="shared" si="106"/>
        <v>-7352107</v>
      </c>
      <c r="J555" s="415">
        <f t="shared" si="107"/>
        <v>-0.945025975727819</v>
      </c>
    </row>
    <row r="556" s="352" customFormat="1" ht="24" customHeight="1" spans="1:10">
      <c r="A556" s="412">
        <v>2080502</v>
      </c>
      <c r="B556" s="413">
        <f t="shared" si="94"/>
        <v>7</v>
      </c>
      <c r="C556" s="6" t="s">
        <v>450</v>
      </c>
      <c r="D556" s="414">
        <v>50700618.14</v>
      </c>
      <c r="E556" s="414">
        <v>577293.6</v>
      </c>
      <c r="F556" s="414">
        <f>VLOOKUP(A556,[2]Sheet2!$A$1:$B$65536,2,FALSE)</f>
        <v>1123269.6</v>
      </c>
      <c r="G556" s="414">
        <f>VLOOKUP(A556,[2]Sheet1!$A$1:$B$65536,2,FALSE)</f>
        <v>46433509.6</v>
      </c>
      <c r="H556" s="415">
        <f t="shared" si="105"/>
        <v>41.3378138249268</v>
      </c>
      <c r="I556" s="414">
        <f t="shared" si="106"/>
        <v>-4267108.54</v>
      </c>
      <c r="J556" s="415">
        <f t="shared" si="107"/>
        <v>-0.0841628504058313</v>
      </c>
    </row>
    <row r="557" s="352" customFormat="1" ht="24" customHeight="1" spans="1:10">
      <c r="A557" s="412">
        <v>2080503</v>
      </c>
      <c r="B557" s="413">
        <f t="shared" si="94"/>
        <v>7</v>
      </c>
      <c r="C557" s="6" t="s">
        <v>451</v>
      </c>
      <c r="D557" s="414">
        <v>918562.44</v>
      </c>
      <c r="E557" s="414">
        <v>648378.98</v>
      </c>
      <c r="F557" s="414">
        <f>VLOOKUP(A557,[2]Sheet2!$A$1:$B$65536,2,FALSE)</f>
        <v>1565097.22</v>
      </c>
      <c r="G557" s="414">
        <f>VLOOKUP(A557,[2]Sheet1!$A$1:$B$65536,2,FALSE)</f>
        <v>1614148.95</v>
      </c>
      <c r="H557" s="415">
        <f t="shared" si="105"/>
        <v>1.03134101151876</v>
      </c>
      <c r="I557" s="414">
        <f t="shared" si="106"/>
        <v>695586.51</v>
      </c>
      <c r="J557" s="415">
        <f t="shared" si="107"/>
        <v>0.757255554668663</v>
      </c>
    </row>
    <row r="558" s="352" customFormat="1" ht="24" customHeight="1" spans="1:10">
      <c r="A558" s="412">
        <v>2080505</v>
      </c>
      <c r="B558" s="413">
        <f t="shared" si="94"/>
        <v>7</v>
      </c>
      <c r="C558" s="6" t="s">
        <v>452</v>
      </c>
      <c r="D558" s="414">
        <v>94066998.36</v>
      </c>
      <c r="E558" s="414">
        <v>100502495.51</v>
      </c>
      <c r="F558" s="414">
        <f>VLOOKUP(A558,[2]Sheet2!$A$1:$B$65536,2,FALSE)</f>
        <v>108531547.21</v>
      </c>
      <c r="G558" s="414">
        <f>VLOOKUP(A558,[2]Sheet1!$A$1:$B$65536,2,FALSE)</f>
        <v>99628550.71</v>
      </c>
      <c r="H558" s="415">
        <f>G559/F558</f>
        <v>0.513024388312321</v>
      </c>
      <c r="I558" s="414">
        <f t="shared" si="106"/>
        <v>5561552.34999999</v>
      </c>
      <c r="J558" s="415">
        <f t="shared" si="107"/>
        <v>0.0591233104804259</v>
      </c>
    </row>
    <row r="559" s="352" customFormat="1" ht="24" customHeight="1" spans="1:10">
      <c r="A559" s="412">
        <v>2080506</v>
      </c>
      <c r="B559" s="413">
        <f t="shared" si="94"/>
        <v>7</v>
      </c>
      <c r="C559" s="6" t="s">
        <v>453</v>
      </c>
      <c r="D559" s="414">
        <v>121294552.05</v>
      </c>
      <c r="E559" s="414">
        <v>49891025.55</v>
      </c>
      <c r="F559" s="414">
        <f>VLOOKUP(A559,[2]Sheet2!$A$1:$B$65536,2,FALSE)</f>
        <v>58676586.72</v>
      </c>
      <c r="G559" s="414">
        <f>VLOOKUP(A559,[2]Sheet1!$A$1:$B$65536,2,FALSE)</f>
        <v>55679330.62</v>
      </c>
      <c r="H559" s="415">
        <f>G560/F559</f>
        <v>2.28898795086559</v>
      </c>
      <c r="I559" s="414">
        <f t="shared" si="106"/>
        <v>-65615221.43</v>
      </c>
      <c r="J559" s="415">
        <f t="shared" si="107"/>
        <v>-0.540957696129271</v>
      </c>
    </row>
    <row r="560" s="352" customFormat="1" ht="24" customHeight="1" spans="1:10">
      <c r="A560" s="412">
        <v>2080507</v>
      </c>
      <c r="B560" s="413">
        <f t="shared" si="94"/>
        <v>7</v>
      </c>
      <c r="C560" s="6" t="s">
        <v>454</v>
      </c>
      <c r="D560" s="414">
        <v>80093506.5</v>
      </c>
      <c r="E560" s="414">
        <v>92000000</v>
      </c>
      <c r="F560" s="414">
        <f>VLOOKUP(A560,[2]Sheet2!$A$1:$B$65536,2,FALSE)</f>
        <v>134310000</v>
      </c>
      <c r="G560" s="414">
        <f>VLOOKUP(A560,[2]Sheet1!$A$1:$B$65536,2,FALSE)</f>
        <v>134310000</v>
      </c>
      <c r="H560" s="415">
        <f>G562/F560</f>
        <v>0</v>
      </c>
      <c r="I560" s="414">
        <f t="shared" si="106"/>
        <v>54216493.5</v>
      </c>
      <c r="J560" s="415">
        <f t="shared" si="107"/>
        <v>0.676914969380196</v>
      </c>
    </row>
    <row r="561" s="352" customFormat="1" ht="24" customHeight="1" spans="1:10">
      <c r="A561" s="412">
        <v>2080508</v>
      </c>
      <c r="B561" s="413">
        <f t="shared" si="94"/>
        <v>7</v>
      </c>
      <c r="C561" s="6" t="s">
        <v>455</v>
      </c>
      <c r="D561" s="414">
        <v>350.3</v>
      </c>
      <c r="E561" s="414">
        <v>360222.2</v>
      </c>
      <c r="F561" s="414"/>
      <c r="G561" s="414"/>
      <c r="H561" s="415"/>
      <c r="I561" s="414">
        <f t="shared" si="106"/>
        <v>-350.3</v>
      </c>
      <c r="J561" s="415"/>
    </row>
    <row r="562" s="352" customFormat="1" ht="24" customHeight="1" spans="1:10">
      <c r="A562" s="412">
        <v>2080599</v>
      </c>
      <c r="B562" s="413">
        <f t="shared" si="94"/>
        <v>7</v>
      </c>
      <c r="C562" s="6" t="s">
        <v>456</v>
      </c>
      <c r="D562" s="414">
        <v>533863.8</v>
      </c>
      <c r="E562" s="414"/>
      <c r="F562" s="414"/>
      <c r="G562" s="414"/>
      <c r="H562" s="415"/>
      <c r="I562" s="414">
        <f t="shared" si="106"/>
        <v>-533863.8</v>
      </c>
      <c r="J562" s="415">
        <f>I562/D562</f>
        <v>-1</v>
      </c>
    </row>
    <row r="563" s="352" customFormat="1" ht="24" customHeight="1" spans="1:10">
      <c r="A563" s="407">
        <v>20806</v>
      </c>
      <c r="B563" s="408">
        <f t="shared" si="94"/>
        <v>5</v>
      </c>
      <c r="C563" s="409" t="s">
        <v>457</v>
      </c>
      <c r="D563" s="410"/>
      <c r="E563" s="410"/>
      <c r="F563" s="410"/>
      <c r="G563" s="410"/>
      <c r="H563" s="411"/>
      <c r="I563" s="410"/>
      <c r="J563" s="411"/>
    </row>
    <row r="564" s="352" customFormat="1" ht="24" customHeight="1" spans="1:10">
      <c r="A564" s="412">
        <v>2080601</v>
      </c>
      <c r="B564" s="413">
        <f t="shared" si="94"/>
        <v>7</v>
      </c>
      <c r="C564" s="6" t="s">
        <v>458</v>
      </c>
      <c r="D564" s="414"/>
      <c r="E564" s="414"/>
      <c r="F564" s="414"/>
      <c r="G564" s="414"/>
      <c r="H564" s="415"/>
      <c r="I564" s="414"/>
      <c r="J564" s="415"/>
    </row>
    <row r="565" s="352" customFormat="1" ht="24" customHeight="1" spans="1:10">
      <c r="A565" s="412">
        <v>2080602</v>
      </c>
      <c r="B565" s="413">
        <f t="shared" si="94"/>
        <v>7</v>
      </c>
      <c r="C565" s="6" t="s">
        <v>459</v>
      </c>
      <c r="D565" s="414"/>
      <c r="E565" s="414"/>
      <c r="F565" s="414"/>
      <c r="G565" s="414"/>
      <c r="H565" s="415"/>
      <c r="I565" s="414"/>
      <c r="J565" s="415"/>
    </row>
    <row r="566" s="352" customFormat="1" ht="24" customHeight="1" spans="1:10">
      <c r="A566" s="412">
        <v>2080699</v>
      </c>
      <c r="B566" s="413">
        <f t="shared" si="94"/>
        <v>7</v>
      </c>
      <c r="C566" s="6" t="s">
        <v>460</v>
      </c>
      <c r="D566" s="414"/>
      <c r="E566" s="414"/>
      <c r="F566" s="414"/>
      <c r="G566" s="414"/>
      <c r="H566" s="415"/>
      <c r="I566" s="414"/>
      <c r="J566" s="415"/>
    </row>
    <row r="567" s="352" customFormat="1" ht="24" customHeight="1" spans="1:10">
      <c r="A567" s="407">
        <v>20807</v>
      </c>
      <c r="B567" s="408">
        <f t="shared" si="94"/>
        <v>5</v>
      </c>
      <c r="C567" s="409" t="s">
        <v>461</v>
      </c>
      <c r="D567" s="410">
        <v>21324977.62</v>
      </c>
      <c r="E567" s="410">
        <v>18139486.07</v>
      </c>
      <c r="F567" s="410">
        <f>VLOOKUP(A567,[2]Sheet2!$A$1:$B$65536,2,FALSE)</f>
        <v>20289158.53</v>
      </c>
      <c r="G567" s="410">
        <f>VLOOKUP(A567,[2]Sheet1!$A$1:$B$65536,2,FALSE)</f>
        <v>20051131.74</v>
      </c>
      <c r="H567" s="411">
        <f t="shared" ref="H567:H571" si="108">G567/F567</f>
        <v>0.988268276890436</v>
      </c>
      <c r="I567" s="410">
        <f t="shared" ref="I567:I571" si="109">G567-D567</f>
        <v>-1273845.88</v>
      </c>
      <c r="J567" s="411">
        <f t="shared" ref="J567:J571" si="110">I567/D567</f>
        <v>-0.0597349222446688</v>
      </c>
    </row>
    <row r="568" s="352" customFormat="1" ht="24" customHeight="1" spans="1:10">
      <c r="A568" s="412">
        <v>2080701</v>
      </c>
      <c r="B568" s="413">
        <f t="shared" si="94"/>
        <v>7</v>
      </c>
      <c r="C568" s="6" t="s">
        <v>462</v>
      </c>
      <c r="D568" s="414">
        <v>5428318.91</v>
      </c>
      <c r="E568" s="414">
        <v>2730084.26</v>
      </c>
      <c r="F568" s="414">
        <f>VLOOKUP(A568,[2]Sheet2!$A$1:$B$65536,2,FALSE)</f>
        <v>728553.5</v>
      </c>
      <c r="G568" s="414">
        <f>VLOOKUP(A568,[2]Sheet1!$A$1:$B$65536,2,FALSE)</f>
        <v>1122303.5</v>
      </c>
      <c r="H568" s="415">
        <f t="shared" si="108"/>
        <v>1.54045447588955</v>
      </c>
      <c r="I568" s="414">
        <f t="shared" si="109"/>
        <v>-4306015.41</v>
      </c>
      <c r="J568" s="415">
        <f t="shared" si="110"/>
        <v>-0.793250264288544</v>
      </c>
    </row>
    <row r="569" s="352" customFormat="1" ht="24" customHeight="1" spans="1:10">
      <c r="A569" s="412">
        <v>2080702</v>
      </c>
      <c r="B569" s="413">
        <f t="shared" si="94"/>
        <v>7</v>
      </c>
      <c r="C569" s="6" t="s">
        <v>463</v>
      </c>
      <c r="D569" s="414">
        <v>1057673</v>
      </c>
      <c r="E569" s="414">
        <v>3337000</v>
      </c>
      <c r="F569" s="414">
        <f>VLOOKUP(A569,[2]Sheet2!$A$1:$B$65536,2,FALSE)</f>
        <v>2408742</v>
      </c>
      <c r="G569" s="414">
        <f>VLOOKUP(A569,[2]Sheet1!$A$1:$B$65536,2,FALSE)</f>
        <v>2866181</v>
      </c>
      <c r="H569" s="415">
        <f t="shared" si="108"/>
        <v>1.18990784401152</v>
      </c>
      <c r="I569" s="414">
        <f t="shared" si="109"/>
        <v>1808508</v>
      </c>
      <c r="J569" s="415">
        <f t="shared" si="110"/>
        <v>1.70989332241629</v>
      </c>
    </row>
    <row r="570" s="352" customFormat="1" ht="24" customHeight="1" spans="1:10">
      <c r="A570" s="412">
        <v>2080704</v>
      </c>
      <c r="B570" s="413">
        <f t="shared" si="94"/>
        <v>7</v>
      </c>
      <c r="C570" s="6" t="s">
        <v>464</v>
      </c>
      <c r="D570" s="414">
        <v>2673482.17</v>
      </c>
      <c r="E570" s="414">
        <v>3304560</v>
      </c>
      <c r="F570" s="414">
        <f>VLOOKUP(A570,[2]Sheet2!$A$1:$B$65536,2,FALSE)</f>
        <v>2867584.23</v>
      </c>
      <c r="G570" s="414">
        <f>VLOOKUP(A570,[2]Sheet1!$A$1:$B$65536,2,FALSE)</f>
        <v>4849819.24</v>
      </c>
      <c r="H570" s="415">
        <f t="shared" si="108"/>
        <v>1.69125607166559</v>
      </c>
      <c r="I570" s="414">
        <f t="shared" si="109"/>
        <v>2176337.07</v>
      </c>
      <c r="J570" s="415">
        <f t="shared" si="110"/>
        <v>0.814045851669174</v>
      </c>
    </row>
    <row r="571" s="352" customFormat="1" ht="24" customHeight="1" spans="1:10">
      <c r="A571" s="412">
        <v>2080705</v>
      </c>
      <c r="B571" s="413">
        <f t="shared" si="94"/>
        <v>7</v>
      </c>
      <c r="C571" s="6" t="s">
        <v>465</v>
      </c>
      <c r="D571" s="414">
        <v>9789278.81</v>
      </c>
      <c r="E571" s="414">
        <v>8155020</v>
      </c>
      <c r="F571" s="414">
        <f>VLOOKUP(A571,[2]Sheet2!$A$1:$B$65536,2,FALSE)</f>
        <v>7632152.8</v>
      </c>
      <c r="G571" s="414">
        <f>VLOOKUP(A571,[2]Sheet1!$A$1:$B$65536,2,FALSE)</f>
        <v>8097710.12</v>
      </c>
      <c r="H571" s="415">
        <f t="shared" si="108"/>
        <v>1.06099947579666</v>
      </c>
      <c r="I571" s="414">
        <f t="shared" si="109"/>
        <v>-1691568.69</v>
      </c>
      <c r="J571" s="415">
        <f t="shared" si="110"/>
        <v>-0.172798090935159</v>
      </c>
    </row>
    <row r="572" s="352" customFormat="1" ht="24" customHeight="1" spans="1:10">
      <c r="A572" s="412">
        <v>2080709</v>
      </c>
      <c r="B572" s="413">
        <f t="shared" si="94"/>
        <v>7</v>
      </c>
      <c r="C572" s="6" t="s">
        <v>466</v>
      </c>
      <c r="D572" s="414"/>
      <c r="E572" s="414"/>
      <c r="F572" s="414"/>
      <c r="G572" s="414"/>
      <c r="H572" s="415"/>
      <c r="I572" s="414"/>
      <c r="J572" s="415"/>
    </row>
    <row r="573" s="352" customFormat="1" ht="24" customHeight="1" spans="1:10">
      <c r="A573" s="412">
        <v>2080711</v>
      </c>
      <c r="B573" s="413">
        <f t="shared" si="94"/>
        <v>7</v>
      </c>
      <c r="C573" s="6" t="s">
        <v>467</v>
      </c>
      <c r="D573" s="414"/>
      <c r="E573" s="414">
        <v>450000</v>
      </c>
      <c r="F573" s="414"/>
      <c r="G573" s="414"/>
      <c r="H573" s="415"/>
      <c r="I573" s="414"/>
      <c r="J573" s="415"/>
    </row>
    <row r="574" s="352" customFormat="1" ht="24" customHeight="1" spans="1:10">
      <c r="A574" s="412">
        <v>2080712</v>
      </c>
      <c r="B574" s="413">
        <f t="shared" si="94"/>
        <v>7</v>
      </c>
      <c r="C574" s="6" t="s">
        <v>468</v>
      </c>
      <c r="D574" s="414"/>
      <c r="E574" s="414"/>
      <c r="F574" s="414"/>
      <c r="G574" s="414"/>
      <c r="H574" s="415"/>
      <c r="I574" s="414"/>
      <c r="J574" s="415"/>
    </row>
    <row r="575" s="352" customFormat="1" ht="24" customHeight="1" spans="1:10">
      <c r="A575" s="412">
        <v>2080713</v>
      </c>
      <c r="B575" s="413">
        <f t="shared" si="94"/>
        <v>7</v>
      </c>
      <c r="C575" s="6" t="s">
        <v>469</v>
      </c>
      <c r="D575" s="414"/>
      <c r="E575" s="414"/>
      <c r="F575" s="414"/>
      <c r="G575" s="414"/>
      <c r="H575" s="415"/>
      <c r="I575" s="414"/>
      <c r="J575" s="415"/>
    </row>
    <row r="576" s="352" customFormat="1" ht="24" customHeight="1" spans="1:10">
      <c r="A576" s="412">
        <v>2080799</v>
      </c>
      <c r="B576" s="413">
        <f t="shared" si="94"/>
        <v>7</v>
      </c>
      <c r="C576" s="6" t="s">
        <v>470</v>
      </c>
      <c r="D576" s="414">
        <v>2376224.73</v>
      </c>
      <c r="E576" s="414">
        <v>162821.81</v>
      </c>
      <c r="F576" s="414">
        <f>VLOOKUP(A576,[2]Sheet2!$A$1:$B$65536,2,FALSE)</f>
        <v>6652126</v>
      </c>
      <c r="G576" s="414">
        <f>VLOOKUP(A576,[2]Sheet1!$A$1:$B$65536,2,FALSE)</f>
        <v>3115117.88</v>
      </c>
      <c r="H576" s="415">
        <f t="shared" ref="H576:H581" si="111">G576/F576</f>
        <v>0.468289067284655</v>
      </c>
      <c r="I576" s="414">
        <f t="shared" ref="I576:I581" si="112">G576-D576</f>
        <v>738893.15</v>
      </c>
      <c r="J576" s="415">
        <f t="shared" ref="J576:J581" si="113">I576/D576</f>
        <v>0.310952554559097</v>
      </c>
    </row>
    <row r="577" s="352" customFormat="1" ht="24" customHeight="1" spans="1:10">
      <c r="A577" s="407">
        <v>20808</v>
      </c>
      <c r="B577" s="408">
        <f t="shared" si="94"/>
        <v>5</v>
      </c>
      <c r="C577" s="409" t="s">
        <v>471</v>
      </c>
      <c r="D577" s="410">
        <v>32394824.91</v>
      </c>
      <c r="E577" s="410">
        <v>37320297.53</v>
      </c>
      <c r="F577" s="410">
        <f>VLOOKUP(A577,[2]Sheet2!$A$1:$B$65536,2,FALSE)</f>
        <v>34028186.6</v>
      </c>
      <c r="G577" s="410">
        <f>VLOOKUP(A577,[2]Sheet1!$A$1:$B$65536,2,FALSE)</f>
        <v>27714602.47</v>
      </c>
      <c r="H577" s="411">
        <f t="shared" si="111"/>
        <v>0.814460164915165</v>
      </c>
      <c r="I577" s="410">
        <f t="shared" si="112"/>
        <v>-4680222.44</v>
      </c>
      <c r="J577" s="411">
        <f t="shared" si="113"/>
        <v>-0.144474386047855</v>
      </c>
    </row>
    <row r="578" s="352" customFormat="1" ht="24" customHeight="1" spans="1:10">
      <c r="A578" s="412">
        <v>2080801</v>
      </c>
      <c r="B578" s="413">
        <f t="shared" si="94"/>
        <v>7</v>
      </c>
      <c r="C578" s="6" t="s">
        <v>472</v>
      </c>
      <c r="D578" s="414">
        <v>10862697.37</v>
      </c>
      <c r="E578" s="414">
        <v>11238493</v>
      </c>
      <c r="F578" s="414">
        <f>VLOOKUP(A578,[2]Sheet2!$A$1:$B$65536,2,FALSE)</f>
        <v>11348188.2</v>
      </c>
      <c r="G578" s="414">
        <f>VLOOKUP(A578,[2]Sheet1!$A$1:$B$65536,2,FALSE)</f>
        <v>7572759.42</v>
      </c>
      <c r="H578" s="415">
        <f t="shared" si="111"/>
        <v>0.667309995792985</v>
      </c>
      <c r="I578" s="414">
        <f t="shared" si="112"/>
        <v>-3289937.95</v>
      </c>
      <c r="J578" s="415">
        <f t="shared" si="113"/>
        <v>-0.302865654628837</v>
      </c>
    </row>
    <row r="579" s="352" customFormat="1" ht="24" customHeight="1" spans="1:10">
      <c r="A579" s="412">
        <v>2080802</v>
      </c>
      <c r="B579" s="413">
        <f t="shared" si="94"/>
        <v>7</v>
      </c>
      <c r="C579" s="6" t="s">
        <v>473</v>
      </c>
      <c r="D579" s="414">
        <v>225000</v>
      </c>
      <c r="E579" s="414"/>
      <c r="F579" s="414">
        <f>VLOOKUP(A579,[2]Sheet2!$A$1:$B$65536,2,FALSE)</f>
        <v>17400</v>
      </c>
      <c r="G579" s="414">
        <f>VLOOKUP(A579,[2]Sheet1!$A$1:$B$65536,2,FALSE)</f>
        <v>16800</v>
      </c>
      <c r="H579" s="415">
        <f t="shared" si="111"/>
        <v>0.96551724137931</v>
      </c>
      <c r="I579" s="414">
        <f t="shared" si="112"/>
        <v>-208200</v>
      </c>
      <c r="J579" s="415">
        <f t="shared" si="113"/>
        <v>-0.925333333333333</v>
      </c>
    </row>
    <row r="580" s="352" customFormat="1" ht="24" customHeight="1" spans="1:10">
      <c r="A580" s="412">
        <v>2080803</v>
      </c>
      <c r="B580" s="413">
        <f t="shared" si="94"/>
        <v>7</v>
      </c>
      <c r="C580" s="6" t="s">
        <v>474</v>
      </c>
      <c r="D580" s="414">
        <v>11170674.08</v>
      </c>
      <c r="E580" s="414">
        <v>13755116.75</v>
      </c>
      <c r="F580" s="414">
        <f>VLOOKUP(A580,[2]Sheet2!$A$1:$B$65536,2,FALSE)</f>
        <v>13604498</v>
      </c>
      <c r="G580" s="414">
        <f>VLOOKUP(A580,[2]Sheet1!$A$1:$B$65536,2,FALSE)</f>
        <v>13489968.89</v>
      </c>
      <c r="H580" s="415">
        <f t="shared" si="111"/>
        <v>0.991581526198174</v>
      </c>
      <c r="I580" s="414">
        <f t="shared" si="112"/>
        <v>2319294.81</v>
      </c>
      <c r="J580" s="415">
        <f t="shared" si="113"/>
        <v>0.207623532240769</v>
      </c>
    </row>
    <row r="581" s="352" customFormat="1" ht="24" customHeight="1" spans="1:10">
      <c r="A581" s="412">
        <v>2080805</v>
      </c>
      <c r="B581" s="413">
        <f t="shared" si="94"/>
        <v>7</v>
      </c>
      <c r="C581" s="6" t="s">
        <v>475</v>
      </c>
      <c r="D581" s="414">
        <v>6811182</v>
      </c>
      <c r="E581" s="414">
        <v>11990745</v>
      </c>
      <c r="F581" s="414">
        <f>VLOOKUP(A581,[2]Sheet2!$A$1:$B$65536,2,FALSE)</f>
        <v>7914201.5</v>
      </c>
      <c r="G581" s="414">
        <f>VLOOKUP(A581,[2]Sheet1!$A$1:$B$65536,2,FALSE)</f>
        <v>5659883.74</v>
      </c>
      <c r="H581" s="415">
        <f t="shared" si="111"/>
        <v>0.715155374803131</v>
      </c>
      <c r="I581" s="414">
        <f t="shared" si="112"/>
        <v>-1151298.26</v>
      </c>
      <c r="J581" s="415">
        <f t="shared" si="113"/>
        <v>-0.16903061172055</v>
      </c>
    </row>
    <row r="582" s="352" customFormat="1" ht="24" customHeight="1" spans="1:10">
      <c r="A582" s="412">
        <v>2080806</v>
      </c>
      <c r="B582" s="413">
        <f t="shared" si="94"/>
        <v>7</v>
      </c>
      <c r="C582" s="6" t="s">
        <v>476</v>
      </c>
      <c r="D582" s="414"/>
      <c r="E582" s="414"/>
      <c r="F582" s="414"/>
      <c r="G582" s="414"/>
      <c r="H582" s="415"/>
      <c r="I582" s="414"/>
      <c r="J582" s="415"/>
    </row>
    <row r="583" s="352" customFormat="1" ht="24" customHeight="1" spans="1:10">
      <c r="A583" s="412">
        <v>2080807</v>
      </c>
      <c r="B583" s="413">
        <f t="shared" si="94"/>
        <v>7</v>
      </c>
      <c r="C583" s="6" t="s">
        <v>477</v>
      </c>
      <c r="D583" s="414"/>
      <c r="E583" s="414"/>
      <c r="F583" s="414"/>
      <c r="G583" s="414"/>
      <c r="H583" s="415"/>
      <c r="I583" s="414"/>
      <c r="J583" s="415"/>
    </row>
    <row r="584" s="352" customFormat="1" ht="24" customHeight="1" spans="1:10">
      <c r="A584" s="412">
        <v>2080808</v>
      </c>
      <c r="B584" s="413">
        <f t="shared" ref="B584:B647" si="114">LEN(A584)</f>
        <v>7</v>
      </c>
      <c r="C584" s="6" t="s">
        <v>478</v>
      </c>
      <c r="D584" s="414">
        <v>210000</v>
      </c>
      <c r="E584" s="414"/>
      <c r="F584" s="414"/>
      <c r="G584" s="414"/>
      <c r="H584" s="415"/>
      <c r="I584" s="414">
        <f t="shared" ref="I584:I587" si="115">G584-D584</f>
        <v>-210000</v>
      </c>
      <c r="J584" s="415">
        <f t="shared" ref="J584:J587" si="116">I584/D584</f>
        <v>-1</v>
      </c>
    </row>
    <row r="585" s="352" customFormat="1" ht="24" customHeight="1" spans="1:10">
      <c r="A585" s="412">
        <v>2080899</v>
      </c>
      <c r="B585" s="413">
        <f t="shared" si="114"/>
        <v>7</v>
      </c>
      <c r="C585" s="6" t="s">
        <v>479</v>
      </c>
      <c r="D585" s="414">
        <v>3115271.46</v>
      </c>
      <c r="E585" s="414">
        <v>335942.78</v>
      </c>
      <c r="F585" s="414">
        <f>VLOOKUP(A585,[2]Sheet2!$A$1:$B$65536,2,FALSE)</f>
        <v>1143898.9</v>
      </c>
      <c r="G585" s="414">
        <f>VLOOKUP(A585,[2]Sheet1!$A$1:$B$65536,2,FALSE)</f>
        <v>975190.42</v>
      </c>
      <c r="H585" s="415">
        <f t="shared" ref="H585:H587" si="117">G585/F585</f>
        <v>0.85251451854705</v>
      </c>
      <c r="I585" s="414">
        <f t="shared" si="115"/>
        <v>-2140081.04</v>
      </c>
      <c r="J585" s="415">
        <f t="shared" si="116"/>
        <v>-0.686964544656407</v>
      </c>
    </row>
    <row r="586" s="352" customFormat="1" ht="24" customHeight="1" spans="1:10">
      <c r="A586" s="407">
        <v>20809</v>
      </c>
      <c r="B586" s="408">
        <f t="shared" si="114"/>
        <v>5</v>
      </c>
      <c r="C586" s="409" t="s">
        <v>480</v>
      </c>
      <c r="D586" s="410">
        <v>1785470.36</v>
      </c>
      <c r="E586" s="410">
        <v>1562500</v>
      </c>
      <c r="F586" s="410">
        <f>VLOOKUP(A586,[2]Sheet2!$A$1:$B$65536,2,FALSE)</f>
        <v>1660500</v>
      </c>
      <c r="G586" s="410">
        <f>VLOOKUP(A586,[2]Sheet1!$A$1:$B$65536,2,FALSE)</f>
        <v>1589314.47</v>
      </c>
      <c r="H586" s="411">
        <f t="shared" si="117"/>
        <v>0.957130063233966</v>
      </c>
      <c r="I586" s="410">
        <f t="shared" si="115"/>
        <v>-196155.89</v>
      </c>
      <c r="J586" s="411">
        <f t="shared" si="116"/>
        <v>-0.10986230541514</v>
      </c>
    </row>
    <row r="587" s="352" customFormat="1" ht="24" customHeight="1" spans="1:10">
      <c r="A587" s="412">
        <v>2080901</v>
      </c>
      <c r="B587" s="413">
        <f t="shared" si="114"/>
        <v>7</v>
      </c>
      <c r="C587" s="6" t="s">
        <v>481</v>
      </c>
      <c r="D587" s="414">
        <v>1591125</v>
      </c>
      <c r="E587" s="414">
        <v>1552500</v>
      </c>
      <c r="F587" s="414">
        <f>VLOOKUP(A587,[2]Sheet2!$A$1:$B$65536,2,FALSE)</f>
        <v>1552500</v>
      </c>
      <c r="G587" s="414">
        <f>VLOOKUP(A587,[2]Sheet1!$A$1:$B$65536,2,FALSE)</f>
        <v>1498500</v>
      </c>
      <c r="H587" s="415">
        <f t="shared" si="117"/>
        <v>0.965217391304348</v>
      </c>
      <c r="I587" s="414">
        <f t="shared" si="115"/>
        <v>-92625</v>
      </c>
      <c r="J587" s="415">
        <f t="shared" si="116"/>
        <v>-0.0582135281640349</v>
      </c>
    </row>
    <row r="588" s="352" customFormat="1" ht="24" customHeight="1" spans="1:10">
      <c r="A588" s="412">
        <v>2080902</v>
      </c>
      <c r="B588" s="413">
        <f t="shared" si="114"/>
        <v>7</v>
      </c>
      <c r="C588" s="6" t="s">
        <v>482</v>
      </c>
      <c r="D588" s="414"/>
      <c r="E588" s="414"/>
      <c r="F588" s="414"/>
      <c r="G588" s="414"/>
      <c r="H588" s="415"/>
      <c r="I588" s="414"/>
      <c r="J588" s="415"/>
    </row>
    <row r="589" s="352" customFormat="1" ht="24" customHeight="1" spans="1:10">
      <c r="A589" s="412">
        <v>2080903</v>
      </c>
      <c r="B589" s="413">
        <f t="shared" si="114"/>
        <v>7</v>
      </c>
      <c r="C589" s="6" t="s">
        <v>483</v>
      </c>
      <c r="D589" s="414"/>
      <c r="E589" s="414"/>
      <c r="F589" s="414"/>
      <c r="G589" s="414"/>
      <c r="H589" s="415"/>
      <c r="I589" s="414"/>
      <c r="J589" s="415"/>
    </row>
    <row r="590" s="352" customFormat="1" ht="24" customHeight="1" spans="1:10">
      <c r="A590" s="412">
        <v>2080904</v>
      </c>
      <c r="B590" s="413">
        <f t="shared" si="114"/>
        <v>7</v>
      </c>
      <c r="C590" s="6" t="s">
        <v>484</v>
      </c>
      <c r="D590" s="414">
        <v>81025.36</v>
      </c>
      <c r="E590" s="414"/>
      <c r="F590" s="414">
        <f>VLOOKUP(A590,[2]Sheet2!$A$1:$B$65536,2,FALSE)</f>
        <v>20000</v>
      </c>
      <c r="G590" s="414"/>
      <c r="H590" s="415">
        <f t="shared" ref="H590:H595" si="118">G590/F590</f>
        <v>0</v>
      </c>
      <c r="I590" s="414">
        <f t="shared" ref="I590:I595" si="119">G590-D590</f>
        <v>-81025.36</v>
      </c>
      <c r="J590" s="415">
        <f t="shared" ref="J590:J595" si="120">I590/D590</f>
        <v>-1</v>
      </c>
    </row>
    <row r="591" s="352" customFormat="1" ht="24" customHeight="1" spans="1:10">
      <c r="A591" s="412">
        <v>2080905</v>
      </c>
      <c r="B591" s="413">
        <f t="shared" si="114"/>
        <v>7</v>
      </c>
      <c r="C591" s="6" t="s">
        <v>485</v>
      </c>
      <c r="D591" s="414"/>
      <c r="E591" s="414"/>
      <c r="F591" s="414"/>
      <c r="G591" s="414"/>
      <c r="H591" s="415"/>
      <c r="I591" s="414"/>
      <c r="J591" s="415"/>
    </row>
    <row r="592" s="352" customFormat="1" ht="24" customHeight="1" spans="1:10">
      <c r="A592" s="412">
        <v>2080999</v>
      </c>
      <c r="B592" s="413">
        <f t="shared" si="114"/>
        <v>7</v>
      </c>
      <c r="C592" s="6" t="s">
        <v>486</v>
      </c>
      <c r="D592" s="414">
        <v>113320</v>
      </c>
      <c r="E592" s="414">
        <v>10000</v>
      </c>
      <c r="F592" s="414">
        <f>VLOOKUP(A592,[2]Sheet2!$A$1:$B$65536,2,FALSE)</f>
        <v>88000</v>
      </c>
      <c r="G592" s="414">
        <f>VLOOKUP(A592,[2]Sheet1!$A$1:$B$65536,2,FALSE)</f>
        <v>90814.47</v>
      </c>
      <c r="H592" s="415">
        <f t="shared" si="118"/>
        <v>1.03198261363636</v>
      </c>
      <c r="I592" s="414">
        <f t="shared" si="119"/>
        <v>-22505.53</v>
      </c>
      <c r="J592" s="415"/>
    </row>
    <row r="593" s="352" customFormat="1" ht="24" customHeight="1" spans="1:10">
      <c r="A593" s="407">
        <v>20810</v>
      </c>
      <c r="B593" s="408">
        <f t="shared" si="114"/>
        <v>5</v>
      </c>
      <c r="C593" s="409" t="s">
        <v>487</v>
      </c>
      <c r="D593" s="410">
        <v>11855436.83</v>
      </c>
      <c r="E593" s="410">
        <v>11500492</v>
      </c>
      <c r="F593" s="410">
        <f>VLOOKUP(A593,[2]Sheet2!$A$1:$B$65536,2,FALSE)</f>
        <v>17435471.86</v>
      </c>
      <c r="G593" s="410">
        <f>VLOOKUP(A593,[2]Sheet1!$A$1:$B$65536,2,FALSE)</f>
        <v>14150357.83</v>
      </c>
      <c r="H593" s="411">
        <f t="shared" si="118"/>
        <v>0.811584449427112</v>
      </c>
      <c r="I593" s="410">
        <f t="shared" si="119"/>
        <v>2294921</v>
      </c>
      <c r="J593" s="411">
        <f t="shared" si="120"/>
        <v>0.193575406196146</v>
      </c>
    </row>
    <row r="594" s="352" customFormat="1" ht="24" customHeight="1" spans="1:10">
      <c r="A594" s="412">
        <v>2081001</v>
      </c>
      <c r="B594" s="413">
        <f t="shared" si="114"/>
        <v>7</v>
      </c>
      <c r="C594" s="6" t="s">
        <v>488</v>
      </c>
      <c r="D594" s="414">
        <v>1161342.57</v>
      </c>
      <c r="E594" s="414">
        <v>1716960</v>
      </c>
      <c r="F594" s="414">
        <f>VLOOKUP(A594,[2]Sheet2!$A$1:$B$65536,2,FALSE)</f>
        <v>1812460</v>
      </c>
      <c r="G594" s="414">
        <f>VLOOKUP(A594,[2]Sheet1!$A$1:$B$65536,2,FALSE)</f>
        <v>1027624.4</v>
      </c>
      <c r="H594" s="415">
        <f t="shared" si="118"/>
        <v>0.566977698818181</v>
      </c>
      <c r="I594" s="414">
        <f t="shared" si="119"/>
        <v>-133718.17</v>
      </c>
      <c r="J594" s="415">
        <f t="shared" si="120"/>
        <v>-0.115141021653929</v>
      </c>
    </row>
    <row r="595" s="352" customFormat="1" ht="24" customHeight="1" spans="1:10">
      <c r="A595" s="412">
        <v>2081002</v>
      </c>
      <c r="B595" s="413">
        <f t="shared" si="114"/>
        <v>7</v>
      </c>
      <c r="C595" s="6" t="s">
        <v>489</v>
      </c>
      <c r="D595" s="414">
        <v>9129000</v>
      </c>
      <c r="E595" s="414">
        <v>9780000</v>
      </c>
      <c r="F595" s="414">
        <f>VLOOKUP(A595,[2]Sheet2!$A$1:$B$65536,2,FALSE)</f>
        <v>10726518</v>
      </c>
      <c r="G595" s="414">
        <f>VLOOKUP(A595,[2]Sheet1!$A$1:$B$65536,2,FALSE)</f>
        <v>10082583</v>
      </c>
      <c r="H595" s="415">
        <f t="shared" si="118"/>
        <v>0.939967937405223</v>
      </c>
      <c r="I595" s="414">
        <f t="shared" si="119"/>
        <v>953583</v>
      </c>
      <c r="J595" s="415">
        <f t="shared" si="120"/>
        <v>0.104456457443313</v>
      </c>
    </row>
    <row r="596" s="352" customFormat="1" ht="24" customHeight="1" spans="1:10">
      <c r="A596" s="412">
        <v>2081003</v>
      </c>
      <c r="B596" s="413">
        <f t="shared" si="114"/>
        <v>7</v>
      </c>
      <c r="C596" s="6" t="s">
        <v>490</v>
      </c>
      <c r="D596" s="414"/>
      <c r="E596" s="414"/>
      <c r="F596" s="414"/>
      <c r="G596" s="414"/>
      <c r="H596" s="415"/>
      <c r="I596" s="414"/>
      <c r="J596" s="415"/>
    </row>
    <row r="597" s="352" customFormat="1" ht="24" customHeight="1" spans="1:10">
      <c r="A597" s="412">
        <v>2081004</v>
      </c>
      <c r="B597" s="413">
        <f t="shared" si="114"/>
        <v>7</v>
      </c>
      <c r="C597" s="6" t="s">
        <v>491</v>
      </c>
      <c r="D597" s="414"/>
      <c r="E597" s="414"/>
      <c r="F597" s="414"/>
      <c r="G597" s="414"/>
      <c r="H597" s="415"/>
      <c r="I597" s="414"/>
      <c r="J597" s="415"/>
    </row>
    <row r="598" s="352" customFormat="1" ht="24" customHeight="1" spans="1:10">
      <c r="A598" s="412">
        <v>2081005</v>
      </c>
      <c r="B598" s="413">
        <f t="shared" si="114"/>
        <v>7</v>
      </c>
      <c r="C598" s="6" t="s">
        <v>492</v>
      </c>
      <c r="D598" s="414"/>
      <c r="E598" s="414"/>
      <c r="F598" s="414"/>
      <c r="G598" s="414"/>
      <c r="H598" s="415"/>
      <c r="I598" s="414"/>
      <c r="J598" s="415"/>
    </row>
    <row r="599" s="352" customFormat="1" ht="24" customHeight="1" spans="1:10">
      <c r="A599" s="412">
        <v>2081006</v>
      </c>
      <c r="B599" s="413">
        <f t="shared" si="114"/>
        <v>7</v>
      </c>
      <c r="C599" s="6" t="s">
        <v>493</v>
      </c>
      <c r="D599" s="414">
        <v>1438446.26</v>
      </c>
      <c r="E599" s="414"/>
      <c r="F599" s="414">
        <f>VLOOKUP(A599,[2]Sheet2!$A$1:$B$65536,2,FALSE)</f>
        <v>4856460.86</v>
      </c>
      <c r="G599" s="414">
        <f>VLOOKUP(A599,[2]Sheet1!$A$1:$B$65536,2,FALSE)</f>
        <v>3004068.43</v>
      </c>
      <c r="H599" s="415">
        <f t="shared" ref="H599:H602" si="121">G599/F599</f>
        <v>0.618571531121122</v>
      </c>
      <c r="I599" s="414">
        <f t="shared" ref="I599:I602" si="122">G599-D599</f>
        <v>1565622.17</v>
      </c>
      <c r="J599" s="415">
        <f t="shared" ref="J599:J602" si="123">I599/D599</f>
        <v>1.08841199948617</v>
      </c>
    </row>
    <row r="600" s="352" customFormat="1" ht="24" customHeight="1" spans="1:10">
      <c r="A600" s="412">
        <v>2081099</v>
      </c>
      <c r="B600" s="413">
        <f t="shared" si="114"/>
        <v>7</v>
      </c>
      <c r="C600" s="6" t="s">
        <v>494</v>
      </c>
      <c r="D600" s="414">
        <v>126648</v>
      </c>
      <c r="E600" s="414">
        <v>3532</v>
      </c>
      <c r="F600" s="414">
        <f>VLOOKUP(A600,[2]Sheet2!$A$1:$B$65536,2,FALSE)</f>
        <v>40033</v>
      </c>
      <c r="G600" s="414">
        <f>VLOOKUP(A600,[2]Sheet1!$A$1:$B$65536,2,FALSE)</f>
        <v>36082</v>
      </c>
      <c r="H600" s="415">
        <f t="shared" si="121"/>
        <v>0.901306422201684</v>
      </c>
      <c r="I600" s="414">
        <f t="shared" si="122"/>
        <v>-90566</v>
      </c>
      <c r="J600" s="415">
        <f t="shared" si="123"/>
        <v>-0.715100120017687</v>
      </c>
    </row>
    <row r="601" s="352" customFormat="1" ht="24" customHeight="1" spans="1:10">
      <c r="A601" s="407">
        <v>20811</v>
      </c>
      <c r="B601" s="408">
        <f t="shared" si="114"/>
        <v>5</v>
      </c>
      <c r="C601" s="409" t="s">
        <v>495</v>
      </c>
      <c r="D601" s="410">
        <v>18198050.67</v>
      </c>
      <c r="E601" s="410">
        <v>12310389.56</v>
      </c>
      <c r="F601" s="410">
        <f>VLOOKUP(A601,[2]Sheet2!$A$1:$B$65536,2,FALSE)</f>
        <v>36928482.13</v>
      </c>
      <c r="G601" s="410">
        <f>VLOOKUP(A601,[2]Sheet1!$A$1:$B$65536,2,FALSE)</f>
        <v>23590564.77</v>
      </c>
      <c r="H601" s="411">
        <f t="shared" si="121"/>
        <v>0.638817612025149</v>
      </c>
      <c r="I601" s="410">
        <f t="shared" si="122"/>
        <v>5392514.1</v>
      </c>
      <c r="J601" s="411">
        <f t="shared" si="123"/>
        <v>0.296323721578032</v>
      </c>
    </row>
    <row r="602" s="352" customFormat="1" ht="24" customHeight="1" spans="1:10">
      <c r="A602" s="412">
        <v>2081101</v>
      </c>
      <c r="B602" s="413">
        <f t="shared" si="114"/>
        <v>7</v>
      </c>
      <c r="C602" s="6" t="s">
        <v>58</v>
      </c>
      <c r="D602" s="414">
        <v>642719.32</v>
      </c>
      <c r="E602" s="414">
        <v>362474.71</v>
      </c>
      <c r="F602" s="414">
        <f>VLOOKUP(A602,[2]Sheet2!$A$1:$B$65536,2,FALSE)</f>
        <v>936130.63</v>
      </c>
      <c r="G602" s="414">
        <f>VLOOKUP(A602,[2]Sheet1!$A$1:$B$65536,2,FALSE)</f>
        <v>1032356.55</v>
      </c>
      <c r="H602" s="415">
        <f t="shared" si="121"/>
        <v>1.10279112435409</v>
      </c>
      <c r="I602" s="414">
        <f t="shared" si="122"/>
        <v>389637.23</v>
      </c>
      <c r="J602" s="415">
        <f t="shared" si="123"/>
        <v>0.606232328600298</v>
      </c>
    </row>
    <row r="603" s="352" customFormat="1" ht="24" customHeight="1" spans="1:10">
      <c r="A603" s="412">
        <v>2081102</v>
      </c>
      <c r="B603" s="413">
        <f t="shared" si="114"/>
        <v>7</v>
      </c>
      <c r="C603" s="6" t="s">
        <v>59</v>
      </c>
      <c r="D603" s="414"/>
      <c r="E603" s="414"/>
      <c r="F603" s="414"/>
      <c r="G603" s="414"/>
      <c r="H603" s="415"/>
      <c r="I603" s="414"/>
      <c r="J603" s="415"/>
    </row>
    <row r="604" s="352" customFormat="1" ht="24" customHeight="1" spans="1:10">
      <c r="A604" s="412">
        <v>2081103</v>
      </c>
      <c r="B604" s="413">
        <f t="shared" si="114"/>
        <v>7</v>
      </c>
      <c r="C604" s="6" t="s">
        <v>60</v>
      </c>
      <c r="D604" s="414"/>
      <c r="E604" s="414"/>
      <c r="F604" s="414"/>
      <c r="G604" s="414"/>
      <c r="H604" s="415"/>
      <c r="I604" s="414"/>
      <c r="J604" s="415"/>
    </row>
    <row r="605" s="352" customFormat="1" ht="24" customHeight="1" spans="1:10">
      <c r="A605" s="412">
        <v>2081104</v>
      </c>
      <c r="B605" s="413">
        <f t="shared" si="114"/>
        <v>7</v>
      </c>
      <c r="C605" s="6" t="s">
        <v>496</v>
      </c>
      <c r="D605" s="414">
        <v>873309.63</v>
      </c>
      <c r="E605" s="414"/>
      <c r="F605" s="414">
        <f>VLOOKUP(A605,[2]Sheet2!$A$1:$B$65536,2,FALSE)</f>
        <v>2266000</v>
      </c>
      <c r="G605" s="414">
        <f>VLOOKUP(A605,[2]Sheet1!$A$1:$B$65536,2,FALSE)</f>
        <v>2266000</v>
      </c>
      <c r="H605" s="415">
        <f t="shared" ref="H605:H609" si="124">G605/F605</f>
        <v>1</v>
      </c>
      <c r="I605" s="414">
        <f t="shared" ref="I605:I609" si="125">G605-D605</f>
        <v>1392690.37</v>
      </c>
      <c r="J605" s="415">
        <f t="shared" ref="J605:J609" si="126">I605/D605</f>
        <v>1.59472691260716</v>
      </c>
    </row>
    <row r="606" s="352" customFormat="1" ht="24" customHeight="1" spans="1:10">
      <c r="A606" s="412">
        <v>2081105</v>
      </c>
      <c r="B606" s="413">
        <f t="shared" si="114"/>
        <v>7</v>
      </c>
      <c r="C606" s="6" t="s">
        <v>497</v>
      </c>
      <c r="D606" s="414">
        <v>843500</v>
      </c>
      <c r="E606" s="414"/>
      <c r="F606" s="414">
        <f>VLOOKUP(A606,[2]Sheet2!$A$1:$B$65536,2,FALSE)</f>
        <v>767500</v>
      </c>
      <c r="G606" s="414">
        <f>VLOOKUP(A606,[2]Sheet1!$A$1:$B$65536,2,FALSE)</f>
        <v>681750</v>
      </c>
      <c r="H606" s="415">
        <f t="shared" si="124"/>
        <v>0.888273615635179</v>
      </c>
      <c r="I606" s="414">
        <f t="shared" si="125"/>
        <v>-161750</v>
      </c>
      <c r="J606" s="415">
        <f t="shared" si="126"/>
        <v>-0.19176052163604</v>
      </c>
    </row>
    <row r="607" s="352" customFormat="1" ht="24" customHeight="1" spans="1:10">
      <c r="A607" s="412">
        <v>2081106</v>
      </c>
      <c r="B607" s="413">
        <f t="shared" si="114"/>
        <v>7</v>
      </c>
      <c r="C607" s="6" t="s">
        <v>498</v>
      </c>
      <c r="D607" s="414"/>
      <c r="E607" s="414"/>
      <c r="F607" s="414"/>
      <c r="G607" s="414"/>
      <c r="H607" s="415"/>
      <c r="I607" s="414"/>
      <c r="J607" s="415"/>
    </row>
    <row r="608" s="352" customFormat="1" ht="24" customHeight="1" spans="1:10">
      <c r="A608" s="412">
        <v>2081107</v>
      </c>
      <c r="B608" s="413">
        <f t="shared" si="114"/>
        <v>7</v>
      </c>
      <c r="C608" s="6" t="s">
        <v>499</v>
      </c>
      <c r="D608" s="414">
        <v>8320090</v>
      </c>
      <c r="E608" s="414">
        <v>8736000</v>
      </c>
      <c r="F608" s="414">
        <f>VLOOKUP(A608,[2]Sheet2!$A$1:$B$65536,2,FALSE)</f>
        <v>12486280</v>
      </c>
      <c r="G608" s="414">
        <f>VLOOKUP(A608,[2]Sheet1!$A$1:$B$65536,2,FALSE)</f>
        <v>9061900</v>
      </c>
      <c r="H608" s="415">
        <f t="shared" si="124"/>
        <v>0.725748581643212</v>
      </c>
      <c r="I608" s="414">
        <f t="shared" si="125"/>
        <v>741810</v>
      </c>
      <c r="J608" s="415">
        <f t="shared" si="126"/>
        <v>0.08915889131007</v>
      </c>
    </row>
    <row r="609" s="352" customFormat="1" ht="24" customHeight="1" spans="1:10">
      <c r="A609" s="412">
        <v>2081199</v>
      </c>
      <c r="B609" s="413">
        <f t="shared" si="114"/>
        <v>7</v>
      </c>
      <c r="C609" s="6" t="s">
        <v>500</v>
      </c>
      <c r="D609" s="414">
        <v>7518431.72</v>
      </c>
      <c r="E609" s="414">
        <v>3211914.85</v>
      </c>
      <c r="F609" s="414">
        <f>VLOOKUP(A609,[2]Sheet2!$A$1:$B$65536,2,FALSE)</f>
        <v>20472571.5</v>
      </c>
      <c r="G609" s="414">
        <f>VLOOKUP(A609,[2]Sheet1!$A$1:$B$65536,2,FALSE)</f>
        <v>10548558.22</v>
      </c>
      <c r="H609" s="415">
        <f t="shared" si="124"/>
        <v>0.515253211840047</v>
      </c>
      <c r="I609" s="414">
        <f t="shared" si="125"/>
        <v>3030126.5</v>
      </c>
      <c r="J609" s="415">
        <f t="shared" si="126"/>
        <v>0.40302640402246</v>
      </c>
    </row>
    <row r="610" s="352" customFormat="1" ht="24" customHeight="1" spans="1:10">
      <c r="A610" s="407">
        <v>20816</v>
      </c>
      <c r="B610" s="408">
        <f t="shared" si="114"/>
        <v>5</v>
      </c>
      <c r="C610" s="409" t="s">
        <v>501</v>
      </c>
      <c r="D610" s="410"/>
      <c r="E610" s="410"/>
      <c r="F610" s="410"/>
      <c r="G610" s="410"/>
      <c r="H610" s="411"/>
      <c r="I610" s="410"/>
      <c r="J610" s="411"/>
    </row>
    <row r="611" s="352" customFormat="1" ht="24" customHeight="1" spans="1:10">
      <c r="A611" s="412">
        <v>2081601</v>
      </c>
      <c r="B611" s="413">
        <f t="shared" si="114"/>
        <v>7</v>
      </c>
      <c r="C611" s="6" t="s">
        <v>58</v>
      </c>
      <c r="D611" s="414"/>
      <c r="E611" s="414"/>
      <c r="F611" s="414"/>
      <c r="G611" s="414"/>
      <c r="H611" s="415"/>
      <c r="I611" s="414"/>
      <c r="J611" s="415"/>
    </row>
    <row r="612" s="352" customFormat="1" ht="24" customHeight="1" spans="1:10">
      <c r="A612" s="412">
        <v>2081602</v>
      </c>
      <c r="B612" s="413">
        <f t="shared" si="114"/>
        <v>7</v>
      </c>
      <c r="C612" s="6" t="s">
        <v>59</v>
      </c>
      <c r="D612" s="414"/>
      <c r="E612" s="414"/>
      <c r="F612" s="414"/>
      <c r="G612" s="414"/>
      <c r="H612" s="415"/>
      <c r="I612" s="414"/>
      <c r="J612" s="415"/>
    </row>
    <row r="613" s="352" customFormat="1" ht="24" customHeight="1" spans="1:10">
      <c r="A613" s="412">
        <v>2081603</v>
      </c>
      <c r="B613" s="413">
        <f t="shared" si="114"/>
        <v>7</v>
      </c>
      <c r="C613" s="6" t="s">
        <v>60</v>
      </c>
      <c r="D613" s="414"/>
      <c r="E613" s="414"/>
      <c r="F613" s="414"/>
      <c r="G613" s="414"/>
      <c r="H613" s="415"/>
      <c r="I613" s="414"/>
      <c r="J613" s="415"/>
    </row>
    <row r="614" s="352" customFormat="1" ht="24" customHeight="1" spans="1:10">
      <c r="A614" s="412">
        <v>2081699</v>
      </c>
      <c r="B614" s="413">
        <f t="shared" si="114"/>
        <v>7</v>
      </c>
      <c r="C614" s="6" t="s">
        <v>502</v>
      </c>
      <c r="D614" s="414"/>
      <c r="E614" s="414"/>
      <c r="F614" s="414"/>
      <c r="G614" s="414"/>
      <c r="H614" s="415"/>
      <c r="I614" s="414"/>
      <c r="J614" s="415"/>
    </row>
    <row r="615" s="352" customFormat="1" ht="24" customHeight="1" spans="1:10">
      <c r="A615" s="407">
        <v>20819</v>
      </c>
      <c r="B615" s="408">
        <f t="shared" si="114"/>
        <v>5</v>
      </c>
      <c r="C615" s="409" t="s">
        <v>503</v>
      </c>
      <c r="D615" s="410">
        <v>53469252</v>
      </c>
      <c r="E615" s="410">
        <v>54595800</v>
      </c>
      <c r="F615" s="410">
        <f>VLOOKUP(A615,[2]Sheet2!$A$1:$B$65536,2,FALSE)</f>
        <v>53537358</v>
      </c>
      <c r="G615" s="410">
        <f>VLOOKUP(A615,[2]Sheet1!$A$1:$B$65536,2,FALSE)</f>
        <v>47568942.4</v>
      </c>
      <c r="H615" s="411">
        <f t="shared" ref="H615:H619" si="127">G615/F615</f>
        <v>0.888518675127749</v>
      </c>
      <c r="I615" s="410">
        <f t="shared" ref="I615:I619" si="128">G615-D615</f>
        <v>-5900309.6</v>
      </c>
      <c r="J615" s="411">
        <f t="shared" ref="J615:J619" si="129">I615/D615</f>
        <v>-0.110349581849396</v>
      </c>
    </row>
    <row r="616" s="352" customFormat="1" ht="24" customHeight="1" spans="1:10">
      <c r="A616" s="412">
        <v>2081901</v>
      </c>
      <c r="B616" s="413">
        <f t="shared" si="114"/>
        <v>7</v>
      </c>
      <c r="C616" s="6" t="s">
        <v>504</v>
      </c>
      <c r="D616" s="414">
        <v>40725447</v>
      </c>
      <c r="E616" s="414">
        <v>41516300</v>
      </c>
      <c r="F616" s="414">
        <f>VLOOKUP(A616,[2]Sheet2!$A$1:$B$65536,2,FALSE)</f>
        <v>40180403</v>
      </c>
      <c r="G616" s="414">
        <f>VLOOKUP(A616,[2]Sheet1!$A$1:$B$65536,2,FALSE)</f>
        <v>35180518.4</v>
      </c>
      <c r="H616" s="415">
        <f t="shared" si="127"/>
        <v>0.875564100240607</v>
      </c>
      <c r="I616" s="414">
        <f t="shared" si="128"/>
        <v>-5544928.6</v>
      </c>
      <c r="J616" s="415">
        <f t="shared" si="129"/>
        <v>-0.136153903970655</v>
      </c>
    </row>
    <row r="617" s="352" customFormat="1" ht="24" customHeight="1" spans="1:10">
      <c r="A617" s="412">
        <v>2081902</v>
      </c>
      <c r="B617" s="413">
        <f t="shared" si="114"/>
        <v>7</v>
      </c>
      <c r="C617" s="6" t="s">
        <v>505</v>
      </c>
      <c r="D617" s="414">
        <v>12743805</v>
      </c>
      <c r="E617" s="414">
        <v>13079500</v>
      </c>
      <c r="F617" s="414">
        <f>VLOOKUP(A617,[2]Sheet2!$A$1:$B$65536,2,FALSE)</f>
        <v>13356955</v>
      </c>
      <c r="G617" s="414">
        <f>VLOOKUP(A617,[2]Sheet1!$A$1:$B$65536,2,FALSE)</f>
        <v>12388424</v>
      </c>
      <c r="H617" s="415">
        <f t="shared" si="127"/>
        <v>0.927488637941806</v>
      </c>
      <c r="I617" s="414">
        <f t="shared" si="128"/>
        <v>-355381</v>
      </c>
      <c r="J617" s="415">
        <f t="shared" si="129"/>
        <v>-0.0278865691997013</v>
      </c>
    </row>
    <row r="618" s="352" customFormat="1" ht="24" customHeight="1" spans="1:10">
      <c r="A618" s="407">
        <v>20820</v>
      </c>
      <c r="B618" s="408">
        <f t="shared" si="114"/>
        <v>5</v>
      </c>
      <c r="C618" s="409" t="s">
        <v>506</v>
      </c>
      <c r="D618" s="410">
        <v>2043400</v>
      </c>
      <c r="E618" s="410">
        <v>2400000</v>
      </c>
      <c r="F618" s="410">
        <f>VLOOKUP(A618,[2]Sheet2!$A$1:$B$65536,2,FALSE)</f>
        <v>2096772</v>
      </c>
      <c r="G618" s="410">
        <f>VLOOKUP(A618,[2]Sheet1!$A$1:$B$65536,2,FALSE)</f>
        <v>2098048</v>
      </c>
      <c r="H618" s="411">
        <f t="shared" si="127"/>
        <v>1.0006085544828</v>
      </c>
      <c r="I618" s="410">
        <f t="shared" si="128"/>
        <v>54648</v>
      </c>
      <c r="J618" s="411">
        <f t="shared" si="129"/>
        <v>0.0267436625232456</v>
      </c>
    </row>
    <row r="619" s="352" customFormat="1" ht="24" customHeight="1" spans="1:10">
      <c r="A619" s="412">
        <v>2082001</v>
      </c>
      <c r="B619" s="413">
        <f t="shared" si="114"/>
        <v>7</v>
      </c>
      <c r="C619" s="6" t="s">
        <v>507</v>
      </c>
      <c r="D619" s="414">
        <v>2043400</v>
      </c>
      <c r="E619" s="414">
        <v>2400000</v>
      </c>
      <c r="F619" s="414">
        <f>VLOOKUP(A619,[2]Sheet2!$A$1:$B$65536,2,FALSE)</f>
        <v>2096772</v>
      </c>
      <c r="G619" s="414">
        <f>VLOOKUP(A619,[2]Sheet1!$A$1:$B$65536,2,FALSE)</f>
        <v>2098048</v>
      </c>
      <c r="H619" s="415">
        <f t="shared" si="127"/>
        <v>1.0006085544828</v>
      </c>
      <c r="I619" s="414">
        <f t="shared" si="128"/>
        <v>54648</v>
      </c>
      <c r="J619" s="415">
        <f t="shared" si="129"/>
        <v>0.0267436625232456</v>
      </c>
    </row>
    <row r="620" s="352" customFormat="1" ht="24" customHeight="1" spans="1:10">
      <c r="A620" s="412">
        <v>2082002</v>
      </c>
      <c r="B620" s="413">
        <f t="shared" si="114"/>
        <v>7</v>
      </c>
      <c r="C620" s="6" t="s">
        <v>508</v>
      </c>
      <c r="D620" s="414"/>
      <c r="E620" s="414"/>
      <c r="F620" s="414"/>
      <c r="G620" s="414"/>
      <c r="H620" s="415"/>
      <c r="I620" s="414"/>
      <c r="J620" s="415"/>
    </row>
    <row r="621" s="352" customFormat="1" ht="24" customHeight="1" spans="1:10">
      <c r="A621" s="407">
        <v>20821</v>
      </c>
      <c r="B621" s="408">
        <f t="shared" si="114"/>
        <v>5</v>
      </c>
      <c r="C621" s="409" t="s">
        <v>509</v>
      </c>
      <c r="D621" s="410">
        <v>20544246.6</v>
      </c>
      <c r="E621" s="410">
        <v>21928140</v>
      </c>
      <c r="F621" s="410">
        <f>VLOOKUP(A621,[2]Sheet2!$A$1:$B$65536,2,FALSE)</f>
        <v>24389922.13</v>
      </c>
      <c r="G621" s="410">
        <f>VLOOKUP(A621,[2]Sheet1!$A$1:$B$65536,2,FALSE)</f>
        <v>21388662</v>
      </c>
      <c r="H621" s="411">
        <f t="shared" ref="H621:H623" si="130">G621/F621</f>
        <v>0.876946711268569</v>
      </c>
      <c r="I621" s="410">
        <f t="shared" ref="I621:I623" si="131">G621-D621</f>
        <v>844415.399999999</v>
      </c>
      <c r="J621" s="411">
        <f>I621/D621</f>
        <v>0.0411022811612862</v>
      </c>
    </row>
    <row r="622" s="352" customFormat="1" ht="24" customHeight="1" spans="1:10">
      <c r="A622" s="412">
        <v>2082101</v>
      </c>
      <c r="B622" s="413">
        <f t="shared" si="114"/>
        <v>7</v>
      </c>
      <c r="C622" s="6" t="s">
        <v>510</v>
      </c>
      <c r="D622" s="414">
        <v>19294246.6</v>
      </c>
      <c r="E622" s="414">
        <v>18020700</v>
      </c>
      <c r="F622" s="414">
        <f>VLOOKUP(A622,[2]Sheet2!$A$1:$B$65536,2,FALSE)</f>
        <v>20151364.13</v>
      </c>
      <c r="G622" s="414">
        <f>VLOOKUP(A622,[2]Sheet1!$A$1:$B$65536,2,FALSE)</f>
        <v>18174044</v>
      </c>
      <c r="H622" s="415">
        <f t="shared" si="130"/>
        <v>0.901876611566147</v>
      </c>
      <c r="I622" s="414">
        <f t="shared" si="131"/>
        <v>-1120202.6</v>
      </c>
      <c r="J622" s="415">
        <f>I622/D622</f>
        <v>-0.0580588930588252</v>
      </c>
    </row>
    <row r="623" s="352" customFormat="1" ht="24" customHeight="1" spans="1:10">
      <c r="A623" s="412">
        <v>2082102</v>
      </c>
      <c r="B623" s="413">
        <f t="shared" si="114"/>
        <v>7</v>
      </c>
      <c r="C623" s="6" t="s">
        <v>511</v>
      </c>
      <c r="D623" s="414">
        <v>1250000</v>
      </c>
      <c r="E623" s="414">
        <v>3907440</v>
      </c>
      <c r="F623" s="414">
        <f>VLOOKUP(A623,[2]Sheet2!$A$1:$B$65536,2,FALSE)</f>
        <v>4238558</v>
      </c>
      <c r="G623" s="414">
        <f>VLOOKUP(A623,[2]Sheet1!$A$1:$B$65536,2,FALSE)</f>
        <v>3214618</v>
      </c>
      <c r="H623" s="415">
        <f t="shared" si="130"/>
        <v>0.75842255786048</v>
      </c>
      <c r="I623" s="414">
        <f t="shared" si="131"/>
        <v>1964618</v>
      </c>
      <c r="J623" s="415"/>
    </row>
    <row r="624" s="352" customFormat="1" ht="24" customHeight="1" spans="1:10">
      <c r="A624" s="407">
        <v>20824</v>
      </c>
      <c r="B624" s="408">
        <f t="shared" si="114"/>
        <v>5</v>
      </c>
      <c r="C624" s="409" t="s">
        <v>512</v>
      </c>
      <c r="D624" s="410"/>
      <c r="E624" s="410"/>
      <c r="F624" s="410"/>
      <c r="G624" s="410"/>
      <c r="H624" s="411"/>
      <c r="I624" s="410"/>
      <c r="J624" s="411"/>
    </row>
    <row r="625" s="352" customFormat="1" ht="24" customHeight="1" spans="1:10">
      <c r="A625" s="412">
        <v>2082401</v>
      </c>
      <c r="B625" s="413">
        <f t="shared" si="114"/>
        <v>7</v>
      </c>
      <c r="C625" s="6" t="s">
        <v>513</v>
      </c>
      <c r="D625" s="414"/>
      <c r="E625" s="414"/>
      <c r="F625" s="414"/>
      <c r="G625" s="414"/>
      <c r="H625" s="415"/>
      <c r="I625" s="414"/>
      <c r="J625" s="415"/>
    </row>
    <row r="626" s="352" customFormat="1" ht="24" customHeight="1" spans="1:10">
      <c r="A626" s="412">
        <v>2082402</v>
      </c>
      <c r="B626" s="413">
        <f t="shared" si="114"/>
        <v>7</v>
      </c>
      <c r="C626" s="6" t="s">
        <v>514</v>
      </c>
      <c r="D626" s="414"/>
      <c r="E626" s="414"/>
      <c r="F626" s="414"/>
      <c r="G626" s="414"/>
      <c r="H626" s="415"/>
      <c r="I626" s="414"/>
      <c r="J626" s="415"/>
    </row>
    <row r="627" s="352" customFormat="1" ht="24" customHeight="1" spans="1:10">
      <c r="A627" s="407">
        <v>20825</v>
      </c>
      <c r="B627" s="408">
        <f t="shared" si="114"/>
        <v>5</v>
      </c>
      <c r="C627" s="409" t="s">
        <v>515</v>
      </c>
      <c r="D627" s="410">
        <v>1899879.07</v>
      </c>
      <c r="E627" s="410"/>
      <c r="F627" s="410">
        <f>VLOOKUP(A627,[2]Sheet2!$A$1:$B$65536,2,FALSE)</f>
        <v>721153.55</v>
      </c>
      <c r="G627" s="410">
        <f>VLOOKUP(A627,[2]Sheet1!$A$1:$B$65536,2,FALSE)</f>
        <v>399970.96</v>
      </c>
      <c r="H627" s="411">
        <f t="shared" ref="H627:H630" si="132">G627/F627</f>
        <v>0.554626625633334</v>
      </c>
      <c r="I627" s="410">
        <f t="shared" ref="I627:I630" si="133">G627-D627</f>
        <v>-1499908.11</v>
      </c>
      <c r="J627" s="411">
        <f t="shared" ref="J627:J630" si="134">I627/D627</f>
        <v>-0.789475569095037</v>
      </c>
    </row>
    <row r="628" s="352" customFormat="1" ht="24" customHeight="1" spans="1:10">
      <c r="A628" s="412">
        <v>2082501</v>
      </c>
      <c r="B628" s="413">
        <f t="shared" si="114"/>
        <v>7</v>
      </c>
      <c r="C628" s="6" t="s">
        <v>516</v>
      </c>
      <c r="D628" s="414">
        <v>1899879.07</v>
      </c>
      <c r="E628" s="414"/>
      <c r="F628" s="414">
        <f>VLOOKUP(A628,[2]Sheet2!$A$1:$B$65536,2,FALSE)</f>
        <v>721153.55</v>
      </c>
      <c r="G628" s="414">
        <f>VLOOKUP(A628,[2]Sheet1!$A$1:$B$65536,2,FALSE)</f>
        <v>399970.96</v>
      </c>
      <c r="H628" s="415">
        <f t="shared" si="132"/>
        <v>0.554626625633334</v>
      </c>
      <c r="I628" s="414">
        <f t="shared" si="133"/>
        <v>-1499908.11</v>
      </c>
      <c r="J628" s="415">
        <f t="shared" si="134"/>
        <v>-0.789475569095037</v>
      </c>
    </row>
    <row r="629" s="352" customFormat="1" ht="24" customHeight="1" spans="1:10">
      <c r="A629" s="412">
        <v>2082502</v>
      </c>
      <c r="B629" s="413">
        <f t="shared" si="114"/>
        <v>7</v>
      </c>
      <c r="C629" s="6" t="s">
        <v>517</v>
      </c>
      <c r="D629" s="414"/>
      <c r="E629" s="414"/>
      <c r="F629" s="414"/>
      <c r="G629" s="414"/>
      <c r="H629" s="415"/>
      <c r="I629" s="414"/>
      <c r="J629" s="415"/>
    </row>
    <row r="630" s="352" customFormat="1" ht="24" customHeight="1" spans="1:10">
      <c r="A630" s="407">
        <v>20826</v>
      </c>
      <c r="B630" s="408">
        <f t="shared" si="114"/>
        <v>5</v>
      </c>
      <c r="C630" s="409" t="s">
        <v>518</v>
      </c>
      <c r="D630" s="410">
        <v>37260000</v>
      </c>
      <c r="E630" s="410">
        <v>54576400</v>
      </c>
      <c r="F630" s="410">
        <f>VLOOKUP(A630,[2]Sheet2!$A$1:$B$65536,2,FALSE)</f>
        <v>115352155.73</v>
      </c>
      <c r="G630" s="410">
        <f>VLOOKUP(A630,[2]Sheet1!$A$1:$B$65536,2,FALSE)</f>
        <v>115352155.73</v>
      </c>
      <c r="H630" s="411">
        <f t="shared" si="132"/>
        <v>1</v>
      </c>
      <c r="I630" s="410">
        <f t="shared" si="133"/>
        <v>78092155.73</v>
      </c>
      <c r="J630" s="411">
        <f t="shared" si="134"/>
        <v>2.09587106092324</v>
      </c>
    </row>
    <row r="631" s="352" customFormat="1" ht="24" customHeight="1" spans="1:10">
      <c r="A631" s="412">
        <v>2082601</v>
      </c>
      <c r="B631" s="413">
        <f t="shared" si="114"/>
        <v>7</v>
      </c>
      <c r="C631" s="6" t="s">
        <v>519</v>
      </c>
      <c r="D631" s="414"/>
      <c r="E631" s="414"/>
      <c r="F631" s="414"/>
      <c r="G631" s="414"/>
      <c r="H631" s="415"/>
      <c r="I631" s="414"/>
      <c r="J631" s="415"/>
    </row>
    <row r="632" s="352" customFormat="1" ht="24" customHeight="1" spans="1:10">
      <c r="A632" s="412">
        <v>2082602</v>
      </c>
      <c r="B632" s="413">
        <f t="shared" si="114"/>
        <v>7</v>
      </c>
      <c r="C632" s="6" t="s">
        <v>520</v>
      </c>
      <c r="D632" s="414">
        <v>37260000</v>
      </c>
      <c r="E632" s="414">
        <v>54576400</v>
      </c>
      <c r="F632" s="414">
        <f>VLOOKUP(A632,[2]Sheet2!$A$1:$B$65536,2,FALSE)</f>
        <v>115352155.73</v>
      </c>
      <c r="G632" s="414">
        <f>VLOOKUP(A632,[2]Sheet1!$A$1:$B$65536,2,FALSE)</f>
        <v>115352155.73</v>
      </c>
      <c r="H632" s="415">
        <f>G632/F632</f>
        <v>1</v>
      </c>
      <c r="I632" s="414">
        <f>G632-D632</f>
        <v>78092155.73</v>
      </c>
      <c r="J632" s="415">
        <f>I632/D632</f>
        <v>2.09587106092324</v>
      </c>
    </row>
    <row r="633" s="352" customFormat="1" ht="24" customHeight="1" spans="1:10">
      <c r="A633" s="412">
        <v>2082699</v>
      </c>
      <c r="B633" s="413">
        <f t="shared" si="114"/>
        <v>7</v>
      </c>
      <c r="C633" s="6" t="s">
        <v>521</v>
      </c>
      <c r="D633" s="414"/>
      <c r="E633" s="414"/>
      <c r="F633" s="414"/>
      <c r="G633" s="414"/>
      <c r="H633" s="415"/>
      <c r="I633" s="414"/>
      <c r="J633" s="415"/>
    </row>
    <row r="634" s="352" customFormat="1" ht="24" customHeight="1" spans="1:10">
      <c r="A634" s="407">
        <v>20827</v>
      </c>
      <c r="B634" s="408">
        <f t="shared" si="114"/>
        <v>5</v>
      </c>
      <c r="C634" s="409" t="s">
        <v>522</v>
      </c>
      <c r="D634" s="410"/>
      <c r="E634" s="410"/>
      <c r="F634" s="410"/>
      <c r="G634" s="410"/>
      <c r="H634" s="411"/>
      <c r="I634" s="410"/>
      <c r="J634" s="411"/>
    </row>
    <row r="635" s="352" customFormat="1" ht="24" customHeight="1" spans="1:10">
      <c r="A635" s="412">
        <v>2082701</v>
      </c>
      <c r="B635" s="413">
        <f t="shared" si="114"/>
        <v>7</v>
      </c>
      <c r="C635" s="6" t="s">
        <v>523</v>
      </c>
      <c r="D635" s="414"/>
      <c r="E635" s="414"/>
      <c r="F635" s="414"/>
      <c r="G635" s="414"/>
      <c r="H635" s="415"/>
      <c r="I635" s="414"/>
      <c r="J635" s="415"/>
    </row>
    <row r="636" s="352" customFormat="1" ht="24" customHeight="1" spans="1:10">
      <c r="A636" s="412">
        <v>2082702</v>
      </c>
      <c r="B636" s="413">
        <f t="shared" si="114"/>
        <v>7</v>
      </c>
      <c r="C636" s="6" t="s">
        <v>524</v>
      </c>
      <c r="D636" s="414"/>
      <c r="E636" s="414"/>
      <c r="F636" s="414"/>
      <c r="G636" s="414"/>
      <c r="H636" s="415"/>
      <c r="I636" s="414"/>
      <c r="J636" s="415"/>
    </row>
    <row r="637" s="352" customFormat="1" ht="24" customHeight="1" spans="1:10">
      <c r="A637" s="412">
        <v>2082799</v>
      </c>
      <c r="B637" s="413">
        <f t="shared" si="114"/>
        <v>7</v>
      </c>
      <c r="C637" s="6" t="s">
        <v>525</v>
      </c>
      <c r="D637" s="414"/>
      <c r="E637" s="414"/>
      <c r="F637" s="414"/>
      <c r="G637" s="414"/>
      <c r="H637" s="415"/>
      <c r="I637" s="414"/>
      <c r="J637" s="415"/>
    </row>
    <row r="638" s="352" customFormat="1" ht="24" customHeight="1" spans="1:10">
      <c r="A638" s="407">
        <v>20828</v>
      </c>
      <c r="B638" s="408">
        <f t="shared" si="114"/>
        <v>5</v>
      </c>
      <c r="C638" s="409" t="s">
        <v>526</v>
      </c>
      <c r="D638" s="410">
        <v>4602354.13</v>
      </c>
      <c r="E638" s="410">
        <v>1208861.87</v>
      </c>
      <c r="F638" s="410">
        <f>VLOOKUP(A638,[2]Sheet2!$A$1:$B$65536,2,FALSE)</f>
        <v>4307624.53</v>
      </c>
      <c r="G638" s="410">
        <f>VLOOKUP(A638,[2]Sheet1!$A$1:$B$65536,2,FALSE)</f>
        <v>3638676.52</v>
      </c>
      <c r="H638" s="411">
        <f t="shared" ref="H638:H642" si="135">G638/F638</f>
        <v>0.844706054266991</v>
      </c>
      <c r="I638" s="410">
        <f t="shared" ref="I638:I642" si="136">G638-D638</f>
        <v>-963677.61</v>
      </c>
      <c r="J638" s="411">
        <f t="shared" ref="J638:J642" si="137">I638/D638</f>
        <v>-0.209387974671128</v>
      </c>
    </row>
    <row r="639" s="352" customFormat="1" ht="24" customHeight="1" spans="1:10">
      <c r="A639" s="412">
        <v>2082801</v>
      </c>
      <c r="B639" s="413">
        <f t="shared" si="114"/>
        <v>7</v>
      </c>
      <c r="C639" s="6" t="s">
        <v>415</v>
      </c>
      <c r="D639" s="414">
        <v>968690.45</v>
      </c>
      <c r="E639" s="414">
        <v>527435.36</v>
      </c>
      <c r="F639" s="414">
        <f>VLOOKUP(A639,[2]Sheet2!$A$1:$B$65536,2,FALSE)</f>
        <v>1772642.13</v>
      </c>
      <c r="G639" s="414">
        <f>VLOOKUP(A639,[2]Sheet1!$A$1:$B$65536,2,FALSE)</f>
        <v>1592341.75</v>
      </c>
      <c r="H639" s="415">
        <f t="shared" si="135"/>
        <v>0.898287208146181</v>
      </c>
      <c r="I639" s="414">
        <f t="shared" si="136"/>
        <v>623651.3</v>
      </c>
      <c r="J639" s="415">
        <f t="shared" si="137"/>
        <v>0.643808659412303</v>
      </c>
    </row>
    <row r="640" s="352" customFormat="1" ht="24" customHeight="1" spans="1:10">
      <c r="A640" s="412">
        <v>2082802</v>
      </c>
      <c r="B640" s="413">
        <f t="shared" si="114"/>
        <v>7</v>
      </c>
      <c r="C640" s="6" t="s">
        <v>416</v>
      </c>
      <c r="D640" s="414"/>
      <c r="E640" s="414"/>
      <c r="F640" s="414"/>
      <c r="G640" s="414"/>
      <c r="H640" s="415"/>
      <c r="I640" s="414"/>
      <c r="J640" s="415"/>
    </row>
    <row r="641" s="352" customFormat="1" ht="24" customHeight="1" spans="1:10">
      <c r="A641" s="412">
        <v>2082803</v>
      </c>
      <c r="B641" s="413">
        <f t="shared" si="114"/>
        <v>7</v>
      </c>
      <c r="C641" s="6" t="s">
        <v>417</v>
      </c>
      <c r="D641" s="414"/>
      <c r="E641" s="414"/>
      <c r="F641" s="414"/>
      <c r="G641" s="414"/>
      <c r="H641" s="415"/>
      <c r="I641" s="414"/>
      <c r="J641" s="415"/>
    </row>
    <row r="642" s="352" customFormat="1" ht="24" customHeight="1" spans="1:10">
      <c r="A642" s="412">
        <v>2082804</v>
      </c>
      <c r="B642" s="413">
        <f t="shared" si="114"/>
        <v>7</v>
      </c>
      <c r="C642" s="6" t="s">
        <v>527</v>
      </c>
      <c r="D642" s="414">
        <v>911594.8</v>
      </c>
      <c r="E642" s="414">
        <v>120000</v>
      </c>
      <c r="F642" s="414">
        <f>VLOOKUP(A642,[2]Sheet2!$A$1:$B$65536,2,FALSE)</f>
        <v>1509174</v>
      </c>
      <c r="G642" s="414">
        <f>VLOOKUP(A642,[2]Sheet1!$A$1:$B$65536,2,FALSE)</f>
        <v>1022014.96</v>
      </c>
      <c r="H642" s="415">
        <f t="shared" si="135"/>
        <v>0.677201542035577</v>
      </c>
      <c r="I642" s="414">
        <f t="shared" si="136"/>
        <v>110420.16</v>
      </c>
      <c r="J642" s="415">
        <f t="shared" si="137"/>
        <v>0.121128554046162</v>
      </c>
    </row>
    <row r="643" s="352" customFormat="1" ht="24" customHeight="1" spans="1:10">
      <c r="A643" s="412">
        <v>2082805</v>
      </c>
      <c r="B643" s="413">
        <f t="shared" si="114"/>
        <v>7</v>
      </c>
      <c r="C643" s="6" t="s">
        <v>528</v>
      </c>
      <c r="D643" s="414"/>
      <c r="E643" s="414"/>
      <c r="F643" s="414"/>
      <c r="G643" s="414"/>
      <c r="H643" s="415"/>
      <c r="I643" s="414"/>
      <c r="J643" s="415"/>
    </row>
    <row r="644" s="352" customFormat="1" ht="24" customHeight="1" spans="1:10">
      <c r="A644" s="412">
        <v>2082850</v>
      </c>
      <c r="B644" s="413">
        <f t="shared" si="114"/>
        <v>7</v>
      </c>
      <c r="C644" s="6" t="s">
        <v>529</v>
      </c>
      <c r="D644" s="414">
        <v>2434437.07</v>
      </c>
      <c r="E644" s="414">
        <v>542926.51</v>
      </c>
      <c r="F644" s="414">
        <f>VLOOKUP(A644,[2]Sheet2!$A$1:$B$65536,2,FALSE)</f>
        <v>642922.4</v>
      </c>
      <c r="G644" s="414">
        <f>VLOOKUP(A644,[2]Sheet1!$A$1:$B$65536,2,FALSE)</f>
        <v>641563.81</v>
      </c>
      <c r="H644" s="415">
        <f t="shared" ref="H644:H654" si="138">G644/F644</f>
        <v>0.99788685228575</v>
      </c>
      <c r="I644" s="414">
        <f t="shared" ref="I644:I654" si="139">G644-D644</f>
        <v>-1792873.26</v>
      </c>
      <c r="J644" s="415">
        <f t="shared" ref="J644:J654" si="140">I644/D644</f>
        <v>-0.736463177501647</v>
      </c>
    </row>
    <row r="645" s="352" customFormat="1" ht="24" customHeight="1" spans="1:10">
      <c r="A645" s="412">
        <v>2082899</v>
      </c>
      <c r="B645" s="413">
        <f t="shared" si="114"/>
        <v>7</v>
      </c>
      <c r="C645" s="6" t="s">
        <v>530</v>
      </c>
      <c r="D645" s="414">
        <v>287631.81</v>
      </c>
      <c r="E645" s="414">
        <v>18500</v>
      </c>
      <c r="F645" s="414">
        <f>VLOOKUP(A645,[2]Sheet2!$A$1:$B$65536,2,FALSE)</f>
        <v>382886</v>
      </c>
      <c r="G645" s="414">
        <f>VLOOKUP(A645,[2]Sheet1!$A$1:$B$65536,2,FALSE)</f>
        <v>382756</v>
      </c>
      <c r="H645" s="415">
        <f t="shared" si="138"/>
        <v>0.999660473352382</v>
      </c>
      <c r="I645" s="414">
        <f t="shared" si="139"/>
        <v>95124.19</v>
      </c>
      <c r="J645" s="415">
        <f t="shared" si="140"/>
        <v>0.330715125006514</v>
      </c>
    </row>
    <row r="646" s="352" customFormat="1" ht="24" customHeight="1" spans="1:10">
      <c r="A646" s="407">
        <v>20830</v>
      </c>
      <c r="B646" s="408">
        <f t="shared" si="114"/>
        <v>5</v>
      </c>
      <c r="C646" s="409" t="s">
        <v>531</v>
      </c>
      <c r="D646" s="410">
        <v>3055666</v>
      </c>
      <c r="E646" s="410">
        <v>10286178</v>
      </c>
      <c r="F646" s="410">
        <f>VLOOKUP(A646,[2]Sheet2!$A$1:$B$65536,2,FALSE)</f>
        <v>8721280</v>
      </c>
      <c r="G646" s="410">
        <f>VLOOKUP(A646,[2]Sheet1!$A$1:$B$65536,2,FALSE)</f>
        <v>6129640</v>
      </c>
      <c r="H646" s="411">
        <f t="shared" si="138"/>
        <v>0.702837198209437</v>
      </c>
      <c r="I646" s="410">
        <f t="shared" si="139"/>
        <v>3073974</v>
      </c>
      <c r="J646" s="411">
        <f t="shared" si="140"/>
        <v>1.00599149252569</v>
      </c>
    </row>
    <row r="647" s="352" customFormat="1" ht="24" customHeight="1" spans="1:10">
      <c r="A647" s="412">
        <v>2083001</v>
      </c>
      <c r="B647" s="413">
        <f t="shared" si="114"/>
        <v>7</v>
      </c>
      <c r="C647" s="6" t="s">
        <v>532</v>
      </c>
      <c r="D647" s="414">
        <v>425350</v>
      </c>
      <c r="E647" s="414">
        <v>4786850</v>
      </c>
      <c r="F647" s="414">
        <f>VLOOKUP(A647,[2]Sheet2!$A$1:$B$65536,2,FALSE)</f>
        <v>1054300</v>
      </c>
      <c r="G647" s="414">
        <f>VLOOKUP(A647,[2]Sheet1!$A$1:$B$65536,2,FALSE)</f>
        <v>1054300</v>
      </c>
      <c r="H647" s="415">
        <f t="shared" si="138"/>
        <v>1</v>
      </c>
      <c r="I647" s="414">
        <f t="shared" si="139"/>
        <v>628950</v>
      </c>
      <c r="J647" s="415">
        <f t="shared" si="140"/>
        <v>1.47866462912895</v>
      </c>
    </row>
    <row r="648" s="352" customFormat="1" ht="24" customHeight="1" spans="1:10">
      <c r="A648" s="412">
        <v>2083099</v>
      </c>
      <c r="B648" s="413">
        <f t="shared" ref="B648:B711" si="141">LEN(A648)</f>
        <v>7</v>
      </c>
      <c r="C648" s="6" t="s">
        <v>533</v>
      </c>
      <c r="D648" s="414">
        <v>2630316</v>
      </c>
      <c r="E648" s="414">
        <v>5499328</v>
      </c>
      <c r="F648" s="414">
        <f>VLOOKUP(A648,[2]Sheet2!$A$1:$B$65536,2,FALSE)</f>
        <v>7666980</v>
      </c>
      <c r="G648" s="414">
        <f>VLOOKUP(A648,[2]Sheet1!$A$1:$B$65536,2,FALSE)</f>
        <v>5075340</v>
      </c>
      <c r="H648" s="415">
        <f t="shared" si="138"/>
        <v>0.661973814983214</v>
      </c>
      <c r="I648" s="414">
        <f t="shared" si="139"/>
        <v>2445024</v>
      </c>
      <c r="J648" s="415">
        <f t="shared" si="140"/>
        <v>0.929555232147012</v>
      </c>
    </row>
    <row r="649" s="352" customFormat="1" ht="24" customHeight="1" spans="1:10">
      <c r="A649" s="407">
        <v>20899</v>
      </c>
      <c r="B649" s="408">
        <f t="shared" si="141"/>
        <v>5</v>
      </c>
      <c r="C649" s="409" t="s">
        <v>534</v>
      </c>
      <c r="D649" s="410">
        <v>2300830.21</v>
      </c>
      <c r="E649" s="410">
        <v>198286</v>
      </c>
      <c r="F649" s="410">
        <f>VLOOKUP(A649,[2]Sheet2!$A$1:$B$65536,2,FALSE)</f>
        <v>1166667.59</v>
      </c>
      <c r="G649" s="410">
        <f>VLOOKUP(A649,[2]Sheet1!$A$1:$B$65536,2,FALSE)</f>
        <v>309103.59</v>
      </c>
      <c r="H649" s="411">
        <f t="shared" si="138"/>
        <v>0.264945724600098</v>
      </c>
      <c r="I649" s="410">
        <f t="shared" si="139"/>
        <v>-1991726.62</v>
      </c>
      <c r="J649" s="411">
        <f t="shared" si="140"/>
        <v>-0.865655627844003</v>
      </c>
    </row>
    <row r="650" s="352" customFormat="1" ht="24" customHeight="1" spans="1:10">
      <c r="A650" s="412">
        <v>2089999</v>
      </c>
      <c r="B650" s="413">
        <f t="shared" si="141"/>
        <v>7</v>
      </c>
      <c r="C650" s="6" t="s">
        <v>535</v>
      </c>
      <c r="D650" s="414">
        <v>2300830.21</v>
      </c>
      <c r="E650" s="414">
        <v>198286</v>
      </c>
      <c r="F650" s="414">
        <f>VLOOKUP(A650,[2]Sheet2!$A$1:$B$65536,2,FALSE)</f>
        <v>1166667.59</v>
      </c>
      <c r="G650" s="414">
        <f>VLOOKUP(A650,[2]Sheet1!$A$1:$B$65536,2,FALSE)</f>
        <v>309103.59</v>
      </c>
      <c r="H650" s="415">
        <f t="shared" si="138"/>
        <v>0.264945724600098</v>
      </c>
      <c r="I650" s="414">
        <f t="shared" si="139"/>
        <v>-1991726.62</v>
      </c>
      <c r="J650" s="415">
        <f t="shared" si="140"/>
        <v>-0.865655627844003</v>
      </c>
    </row>
    <row r="651" s="352" customFormat="1" ht="24" customHeight="1" spans="1:10">
      <c r="A651" s="401">
        <v>210</v>
      </c>
      <c r="B651" s="402">
        <f t="shared" si="141"/>
        <v>3</v>
      </c>
      <c r="C651" s="423" t="s">
        <v>1095</v>
      </c>
      <c r="D651" s="405">
        <v>250520693.7</v>
      </c>
      <c r="E651" s="425">
        <v>278768148.43</v>
      </c>
      <c r="F651" s="424">
        <f>VLOOKUP(A651,[2]Sheet2!$A$1:$B$65536,2,FALSE)</f>
        <v>363105743.36</v>
      </c>
      <c r="G651" s="424">
        <f>VLOOKUP(A651,[2]Sheet1!$A$1:$B$65536,2,FALSE)</f>
        <v>310931722.04</v>
      </c>
      <c r="H651" s="406">
        <f t="shared" si="138"/>
        <v>0.856311770678129</v>
      </c>
      <c r="I651" s="405">
        <f t="shared" si="139"/>
        <v>60411028.34</v>
      </c>
      <c r="J651" s="406">
        <f t="shared" si="140"/>
        <v>0.241141869151706</v>
      </c>
    </row>
    <row r="652" s="352" customFormat="1" ht="24" customHeight="1" spans="1:10">
      <c r="A652" s="407">
        <v>21001</v>
      </c>
      <c r="B652" s="408">
        <f t="shared" si="141"/>
        <v>5</v>
      </c>
      <c r="C652" s="409" t="s">
        <v>537</v>
      </c>
      <c r="D652" s="410">
        <v>3621197.54</v>
      </c>
      <c r="E652" s="410">
        <v>5515830.07</v>
      </c>
      <c r="F652" s="410">
        <f>VLOOKUP(A652,[2]Sheet2!$A$1:$B$65536,2,FALSE)</f>
        <v>6165788</v>
      </c>
      <c r="G652" s="410">
        <f>VLOOKUP(A652,[2]Sheet1!$A$1:$B$65536,2,FALSE)</f>
        <v>3514892.42</v>
      </c>
      <c r="H652" s="411">
        <f t="shared" si="138"/>
        <v>0.57006378097982</v>
      </c>
      <c r="I652" s="410">
        <f t="shared" si="139"/>
        <v>-106305.12</v>
      </c>
      <c r="J652" s="411">
        <f t="shared" si="140"/>
        <v>-0.0293563438132679</v>
      </c>
    </row>
    <row r="653" s="352" customFormat="1" ht="24" customHeight="1" spans="1:10">
      <c r="A653" s="412">
        <v>2100101</v>
      </c>
      <c r="B653" s="413">
        <f t="shared" si="141"/>
        <v>7</v>
      </c>
      <c r="C653" s="6" t="s">
        <v>58</v>
      </c>
      <c r="D653" s="414">
        <v>1814397.26</v>
      </c>
      <c r="E653" s="414">
        <v>1515830.07</v>
      </c>
      <c r="F653" s="414">
        <f>VLOOKUP(A653,[2]Sheet2!$A$1:$B$65536,2,FALSE)</f>
        <v>2743584.37</v>
      </c>
      <c r="G653" s="414">
        <f>VLOOKUP(A653,[2]Sheet1!$A$1:$B$65536,2,FALSE)</f>
        <v>3006080.7</v>
      </c>
      <c r="H653" s="415">
        <f t="shared" si="138"/>
        <v>1.09567641982156</v>
      </c>
      <c r="I653" s="414">
        <f t="shared" si="139"/>
        <v>1191683.44</v>
      </c>
      <c r="J653" s="415">
        <f t="shared" si="140"/>
        <v>0.656793011250469</v>
      </c>
    </row>
    <row r="654" s="352" customFormat="1" ht="24" customHeight="1" spans="1:10">
      <c r="A654" s="412">
        <v>2100102</v>
      </c>
      <c r="B654" s="413">
        <f t="shared" si="141"/>
        <v>7</v>
      </c>
      <c r="C654" s="6" t="s">
        <v>59</v>
      </c>
      <c r="D654" s="414">
        <v>19290.28</v>
      </c>
      <c r="E654" s="414"/>
      <c r="F654" s="414">
        <f>VLOOKUP(A654,[2]Sheet2!$A$1:$B$65536,2,FALSE)</f>
        <v>82800.44</v>
      </c>
      <c r="G654" s="414">
        <f>VLOOKUP(A654,[2]Sheet1!$A$1:$B$65536,2,FALSE)</f>
        <v>26900</v>
      </c>
      <c r="H654" s="415">
        <f t="shared" si="138"/>
        <v>0.324877500650963</v>
      </c>
      <c r="I654" s="414">
        <f t="shared" si="139"/>
        <v>7609.72</v>
      </c>
      <c r="J654" s="415">
        <f t="shared" si="140"/>
        <v>0.394484683477897</v>
      </c>
    </row>
    <row r="655" s="352" customFormat="1" ht="24" customHeight="1" spans="1:10">
      <c r="A655" s="412">
        <v>2100103</v>
      </c>
      <c r="B655" s="413">
        <f t="shared" si="141"/>
        <v>7</v>
      </c>
      <c r="C655" s="6" t="s">
        <v>60</v>
      </c>
      <c r="D655" s="414"/>
      <c r="E655" s="414"/>
      <c r="F655" s="414"/>
      <c r="G655" s="414"/>
      <c r="H655" s="415"/>
      <c r="I655" s="414"/>
      <c r="J655" s="415"/>
    </row>
    <row r="656" s="352" customFormat="1" ht="24" customHeight="1" spans="1:10">
      <c r="A656" s="412">
        <v>2100199</v>
      </c>
      <c r="B656" s="413">
        <f t="shared" si="141"/>
        <v>7</v>
      </c>
      <c r="C656" s="6" t="s">
        <v>538</v>
      </c>
      <c r="D656" s="414">
        <v>1787510</v>
      </c>
      <c r="E656" s="414">
        <v>4000000</v>
      </c>
      <c r="F656" s="414">
        <f>VLOOKUP(A656,[2]Sheet2!$A$1:$B$65536,2,FALSE)</f>
        <v>3339403.19</v>
      </c>
      <c r="G656" s="414">
        <f>VLOOKUP(A656,[2]Sheet1!$A$1:$B$65536,2,FALSE)</f>
        <v>481911.72</v>
      </c>
      <c r="H656" s="415">
        <f>G656/F656</f>
        <v>0.144310732361731</v>
      </c>
      <c r="I656" s="414">
        <f>G656-D656</f>
        <v>-1305598.28</v>
      </c>
      <c r="J656" s="415">
        <f>I656/D656</f>
        <v>-0.730400546010931</v>
      </c>
    </row>
    <row r="657" s="352" customFormat="1" ht="24" customHeight="1" spans="1:10">
      <c r="A657" s="407">
        <v>21002</v>
      </c>
      <c r="B657" s="408">
        <f t="shared" si="141"/>
        <v>5</v>
      </c>
      <c r="C657" s="409" t="s">
        <v>539</v>
      </c>
      <c r="D657" s="410"/>
      <c r="E657" s="410"/>
      <c r="F657" s="410"/>
      <c r="G657" s="410"/>
      <c r="H657" s="411"/>
      <c r="I657" s="410"/>
      <c r="J657" s="411"/>
    </row>
    <row r="658" s="352" customFormat="1" ht="24" customHeight="1" spans="1:10">
      <c r="A658" s="412">
        <v>2100201</v>
      </c>
      <c r="B658" s="413">
        <f t="shared" si="141"/>
        <v>7</v>
      </c>
      <c r="C658" s="6" t="s">
        <v>540</v>
      </c>
      <c r="D658" s="414"/>
      <c r="E658" s="414"/>
      <c r="F658" s="414"/>
      <c r="G658" s="414"/>
      <c r="H658" s="415"/>
      <c r="I658" s="414"/>
      <c r="J658" s="415"/>
    </row>
    <row r="659" s="352" customFormat="1" ht="24" customHeight="1" spans="1:10">
      <c r="A659" s="412">
        <v>2100202</v>
      </c>
      <c r="B659" s="413">
        <f t="shared" si="141"/>
        <v>7</v>
      </c>
      <c r="C659" s="6" t="s">
        <v>541</v>
      </c>
      <c r="D659" s="414"/>
      <c r="E659" s="414"/>
      <c r="F659" s="414"/>
      <c r="G659" s="414"/>
      <c r="H659" s="415"/>
      <c r="I659" s="414"/>
      <c r="J659" s="415"/>
    </row>
    <row r="660" s="352" customFormat="1" ht="24" customHeight="1" spans="1:10">
      <c r="A660" s="412">
        <v>2100203</v>
      </c>
      <c r="B660" s="413">
        <f t="shared" si="141"/>
        <v>7</v>
      </c>
      <c r="C660" s="6" t="s">
        <v>542</v>
      </c>
      <c r="D660" s="414"/>
      <c r="E660" s="414"/>
      <c r="F660" s="414"/>
      <c r="G660" s="414"/>
      <c r="H660" s="415"/>
      <c r="I660" s="414"/>
      <c r="J660" s="415"/>
    </row>
    <row r="661" s="352" customFormat="1" ht="24" customHeight="1" spans="1:10">
      <c r="A661" s="412">
        <v>2100204</v>
      </c>
      <c r="B661" s="413">
        <f t="shared" si="141"/>
        <v>7</v>
      </c>
      <c r="C661" s="6" t="s">
        <v>543</v>
      </c>
      <c r="D661" s="414"/>
      <c r="E661" s="414"/>
      <c r="F661" s="414"/>
      <c r="G661" s="414"/>
      <c r="H661" s="415"/>
      <c r="I661" s="414"/>
      <c r="J661" s="415"/>
    </row>
    <row r="662" s="352" customFormat="1" ht="24" customHeight="1" spans="1:10">
      <c r="A662" s="412">
        <v>2100205</v>
      </c>
      <c r="B662" s="413">
        <f t="shared" si="141"/>
        <v>7</v>
      </c>
      <c r="C662" s="6" t="s">
        <v>544</v>
      </c>
      <c r="D662" s="414"/>
      <c r="E662" s="414"/>
      <c r="F662" s="414"/>
      <c r="G662" s="414"/>
      <c r="H662" s="415"/>
      <c r="I662" s="414"/>
      <c r="J662" s="415"/>
    </row>
    <row r="663" s="352" customFormat="1" ht="24" customHeight="1" spans="1:10">
      <c r="A663" s="412">
        <v>2100206</v>
      </c>
      <c r="B663" s="413">
        <f t="shared" si="141"/>
        <v>7</v>
      </c>
      <c r="C663" s="6" t="s">
        <v>545</v>
      </c>
      <c r="D663" s="414"/>
      <c r="E663" s="414"/>
      <c r="F663" s="414"/>
      <c r="G663" s="414"/>
      <c r="H663" s="415"/>
      <c r="I663" s="414"/>
      <c r="J663" s="415"/>
    </row>
    <row r="664" s="352" customFormat="1" ht="24" customHeight="1" spans="1:10">
      <c r="A664" s="412">
        <v>2100207</v>
      </c>
      <c r="B664" s="413">
        <f t="shared" si="141"/>
        <v>7</v>
      </c>
      <c r="C664" s="6" t="s">
        <v>546</v>
      </c>
      <c r="D664" s="414"/>
      <c r="E664" s="414"/>
      <c r="F664" s="414"/>
      <c r="G664" s="414"/>
      <c r="H664" s="415"/>
      <c r="I664" s="414"/>
      <c r="J664" s="415"/>
    </row>
    <row r="665" s="352" customFormat="1" ht="24" customHeight="1" spans="1:10">
      <c r="A665" s="412">
        <v>2100208</v>
      </c>
      <c r="B665" s="413">
        <f t="shared" si="141"/>
        <v>7</v>
      </c>
      <c r="C665" s="6" t="s">
        <v>547</v>
      </c>
      <c r="D665" s="414"/>
      <c r="E665" s="414"/>
      <c r="F665" s="414"/>
      <c r="G665" s="414"/>
      <c r="H665" s="415"/>
      <c r="I665" s="414"/>
      <c r="J665" s="415"/>
    </row>
    <row r="666" s="352" customFormat="1" ht="24" customHeight="1" spans="1:10">
      <c r="A666" s="412">
        <v>2100209</v>
      </c>
      <c r="B666" s="413">
        <f t="shared" si="141"/>
        <v>7</v>
      </c>
      <c r="C666" s="6" t="s">
        <v>548</v>
      </c>
      <c r="D666" s="414"/>
      <c r="E666" s="414"/>
      <c r="F666" s="414"/>
      <c r="G666" s="414"/>
      <c r="H666" s="415"/>
      <c r="I666" s="414"/>
      <c r="J666" s="415"/>
    </row>
    <row r="667" s="352" customFormat="1" ht="24" customHeight="1" spans="1:10">
      <c r="A667" s="412">
        <v>2100210</v>
      </c>
      <c r="B667" s="413">
        <f t="shared" si="141"/>
        <v>7</v>
      </c>
      <c r="C667" s="6" t="s">
        <v>549</v>
      </c>
      <c r="D667" s="414"/>
      <c r="E667" s="414"/>
      <c r="F667" s="414"/>
      <c r="G667" s="414"/>
      <c r="H667" s="415"/>
      <c r="I667" s="414"/>
      <c r="J667" s="415"/>
    </row>
    <row r="668" s="352" customFormat="1" ht="24" customHeight="1" spans="1:10">
      <c r="A668" s="412">
        <v>2100211</v>
      </c>
      <c r="B668" s="413">
        <f t="shared" si="141"/>
        <v>7</v>
      </c>
      <c r="C668" s="6" t="s">
        <v>550</v>
      </c>
      <c r="D668" s="414"/>
      <c r="E668" s="414"/>
      <c r="F668" s="414"/>
      <c r="G668" s="414"/>
      <c r="H668" s="415"/>
      <c r="I668" s="414"/>
      <c r="J668" s="415"/>
    </row>
    <row r="669" s="352" customFormat="1" ht="24" customHeight="1" spans="1:10">
      <c r="A669" s="412">
        <v>2100212</v>
      </c>
      <c r="B669" s="413">
        <f t="shared" si="141"/>
        <v>7</v>
      </c>
      <c r="C669" s="6" t="s">
        <v>551</v>
      </c>
      <c r="D669" s="414"/>
      <c r="E669" s="414"/>
      <c r="F669" s="414"/>
      <c r="G669" s="414"/>
      <c r="H669" s="415"/>
      <c r="I669" s="414"/>
      <c r="J669" s="415"/>
    </row>
    <row r="670" s="352" customFormat="1" ht="24" customHeight="1" spans="1:10">
      <c r="A670" s="412">
        <v>2100213</v>
      </c>
      <c r="B670" s="413">
        <f t="shared" si="141"/>
        <v>7</v>
      </c>
      <c r="C670" s="6" t="s">
        <v>552</v>
      </c>
      <c r="D670" s="414"/>
      <c r="E670" s="414"/>
      <c r="F670" s="414"/>
      <c r="G670" s="414"/>
      <c r="H670" s="415"/>
      <c r="I670" s="414"/>
      <c r="J670" s="415"/>
    </row>
    <row r="671" s="352" customFormat="1" ht="24" customHeight="1" spans="1:10">
      <c r="A671" s="412">
        <v>2100299</v>
      </c>
      <c r="B671" s="413">
        <f t="shared" si="141"/>
        <v>7</v>
      </c>
      <c r="C671" s="6" t="s">
        <v>553</v>
      </c>
      <c r="D671" s="414"/>
      <c r="E671" s="414"/>
      <c r="F671" s="414"/>
      <c r="G671" s="414"/>
      <c r="H671" s="415"/>
      <c r="I671" s="414"/>
      <c r="J671" s="415"/>
    </row>
    <row r="672" s="352" customFormat="1" ht="24" customHeight="1" spans="1:10">
      <c r="A672" s="407">
        <v>21003</v>
      </c>
      <c r="B672" s="408">
        <f t="shared" si="141"/>
        <v>5</v>
      </c>
      <c r="C672" s="409" t="s">
        <v>554</v>
      </c>
      <c r="D672" s="410">
        <v>17246477.95</v>
      </c>
      <c r="E672" s="410">
        <v>19509669.29</v>
      </c>
      <c r="F672" s="410">
        <f>VLOOKUP(A672,[2]Sheet2!$A$1:$B$65536,2,FALSE)</f>
        <v>37894471.53</v>
      </c>
      <c r="G672" s="410">
        <f>VLOOKUP(A672,[2]Sheet1!$A$1:$B$65536,2,FALSE)</f>
        <v>19403997.74</v>
      </c>
      <c r="H672" s="411">
        <f t="shared" ref="H672:H678" si="142">G672/F672</f>
        <v>0.512053525397191</v>
      </c>
      <c r="I672" s="410">
        <f t="shared" ref="I672:I678" si="143">G672-D672</f>
        <v>2157519.79</v>
      </c>
      <c r="J672" s="411">
        <f t="shared" ref="J672:J678" si="144">I672/D672</f>
        <v>0.125099153360759</v>
      </c>
    </row>
    <row r="673" s="352" customFormat="1" ht="24" customHeight="1" spans="1:10">
      <c r="A673" s="412">
        <v>2100301</v>
      </c>
      <c r="B673" s="413">
        <f t="shared" si="141"/>
        <v>7</v>
      </c>
      <c r="C673" s="6" t="s">
        <v>555</v>
      </c>
      <c r="D673" s="414">
        <v>406020.3</v>
      </c>
      <c r="E673" s="414">
        <v>1935000</v>
      </c>
      <c r="F673" s="414">
        <f>VLOOKUP(A673,[2]Sheet2!$A$1:$B$65536,2,FALSE)</f>
        <v>9934952.2</v>
      </c>
      <c r="G673" s="414">
        <f>VLOOKUP(A673,[2]Sheet1!$A$1:$B$65536,2,FALSE)</f>
        <v>1064952.2</v>
      </c>
      <c r="H673" s="415">
        <f t="shared" si="142"/>
        <v>0.107192483522971</v>
      </c>
      <c r="I673" s="414">
        <f t="shared" si="143"/>
        <v>658931.9</v>
      </c>
      <c r="J673" s="415">
        <f t="shared" si="144"/>
        <v>1.62290383017795</v>
      </c>
    </row>
    <row r="674" s="352" customFormat="1" ht="24" customHeight="1" spans="1:10">
      <c r="A674" s="412">
        <v>2100302</v>
      </c>
      <c r="B674" s="413">
        <f t="shared" si="141"/>
        <v>7</v>
      </c>
      <c r="C674" s="6" t="s">
        <v>556</v>
      </c>
      <c r="D674" s="414">
        <v>12932379.2</v>
      </c>
      <c r="E674" s="414">
        <v>13595815.8</v>
      </c>
      <c r="F674" s="414">
        <f>VLOOKUP(A674,[2]Sheet2!$A$1:$B$65536,2,FALSE)</f>
        <v>16023258.4</v>
      </c>
      <c r="G674" s="414">
        <f>VLOOKUP(A674,[2]Sheet1!$A$1:$B$65536,2,FALSE)</f>
        <v>14189283.94</v>
      </c>
      <c r="H674" s="415">
        <f t="shared" si="142"/>
        <v>0.885542976701917</v>
      </c>
      <c r="I674" s="414">
        <f t="shared" si="143"/>
        <v>1256904.74</v>
      </c>
      <c r="J674" s="415">
        <f t="shared" si="144"/>
        <v>0.0971905262412967</v>
      </c>
    </row>
    <row r="675" s="352" customFormat="1" ht="24" customHeight="1" spans="1:10">
      <c r="A675" s="412">
        <v>2100399</v>
      </c>
      <c r="B675" s="413">
        <f t="shared" si="141"/>
        <v>7</v>
      </c>
      <c r="C675" s="6" t="s">
        <v>557</v>
      </c>
      <c r="D675" s="414">
        <v>3908078.45</v>
      </c>
      <c r="E675" s="414">
        <v>3978853.49</v>
      </c>
      <c r="F675" s="414">
        <f>VLOOKUP(A675,[2]Sheet2!$A$1:$B$65536,2,FALSE)</f>
        <v>11936260.93</v>
      </c>
      <c r="G675" s="414">
        <f>VLOOKUP(A675,[2]Sheet1!$A$1:$B$65536,2,FALSE)</f>
        <v>4149761.6</v>
      </c>
      <c r="H675" s="415">
        <f t="shared" si="142"/>
        <v>0.347660094257005</v>
      </c>
      <c r="I675" s="414">
        <f t="shared" si="143"/>
        <v>241683.15</v>
      </c>
      <c r="J675" s="415">
        <f t="shared" si="144"/>
        <v>0.0618419392271923</v>
      </c>
    </row>
    <row r="676" s="352" customFormat="1" ht="24" customHeight="1" spans="1:10">
      <c r="A676" s="407">
        <v>21004</v>
      </c>
      <c r="B676" s="408">
        <f t="shared" si="141"/>
        <v>5</v>
      </c>
      <c r="C676" s="409" t="s">
        <v>558</v>
      </c>
      <c r="D676" s="410">
        <v>84176580.1</v>
      </c>
      <c r="E676" s="410">
        <v>130967604.35</v>
      </c>
      <c r="F676" s="410">
        <f>VLOOKUP(A676,[2]Sheet2!$A$1:$B$65536,2,FALSE)</f>
        <v>145450830.76</v>
      </c>
      <c r="G676" s="410">
        <f>VLOOKUP(A676,[2]Sheet1!$A$1:$B$65536,2,FALSE)</f>
        <v>132919514.95</v>
      </c>
      <c r="H676" s="411">
        <f t="shared" si="142"/>
        <v>0.913845003534719</v>
      </c>
      <c r="I676" s="410">
        <f t="shared" si="143"/>
        <v>48742934.85</v>
      </c>
      <c r="J676" s="411">
        <f t="shared" si="144"/>
        <v>0.579055775277333</v>
      </c>
    </row>
    <row r="677" s="352" customFormat="1" ht="24" customHeight="1" spans="1:10">
      <c r="A677" s="412">
        <v>2100401</v>
      </c>
      <c r="B677" s="413">
        <f t="shared" si="141"/>
        <v>7</v>
      </c>
      <c r="C677" s="6" t="s">
        <v>559</v>
      </c>
      <c r="D677" s="414">
        <v>11456891.45</v>
      </c>
      <c r="E677" s="414">
        <v>3784207.75</v>
      </c>
      <c r="F677" s="414">
        <f>VLOOKUP(A677,[2]Sheet2!$A$1:$B$65536,2,FALSE)</f>
        <v>12825078.12</v>
      </c>
      <c r="G677" s="414">
        <f>VLOOKUP(A677,[2]Sheet1!$A$1:$B$65536,2,FALSE)</f>
        <v>10332035.58</v>
      </c>
      <c r="H677" s="415">
        <f t="shared" si="142"/>
        <v>0.805611902190893</v>
      </c>
      <c r="I677" s="414">
        <f t="shared" si="143"/>
        <v>-1124855.87</v>
      </c>
      <c r="J677" s="415">
        <f t="shared" si="144"/>
        <v>-0.0981815944498627</v>
      </c>
    </row>
    <row r="678" s="352" customFormat="1" ht="24" customHeight="1" spans="1:10">
      <c r="A678" s="412">
        <v>2100402</v>
      </c>
      <c r="B678" s="413">
        <f t="shared" si="141"/>
        <v>7</v>
      </c>
      <c r="C678" s="6" t="s">
        <v>560</v>
      </c>
      <c r="D678" s="414">
        <v>1294839.12</v>
      </c>
      <c r="E678" s="414">
        <v>875382.43</v>
      </c>
      <c r="F678" s="414">
        <f>VLOOKUP(A678,[2]Sheet2!$A$1:$B$65536,2,FALSE)</f>
        <v>1257888.81</v>
      </c>
      <c r="G678" s="414">
        <f>VLOOKUP(A678,[2]Sheet1!$A$1:$B$65536,2,FALSE)</f>
        <v>1910567.42</v>
      </c>
      <c r="H678" s="415">
        <f t="shared" si="142"/>
        <v>1.51886828534551</v>
      </c>
      <c r="I678" s="414">
        <f t="shared" si="143"/>
        <v>615728.3</v>
      </c>
      <c r="J678" s="415">
        <f t="shared" si="144"/>
        <v>0.475524943979141</v>
      </c>
    </row>
    <row r="679" s="352" customFormat="1" ht="24" customHeight="1" spans="1:10">
      <c r="A679" s="412">
        <v>2100403</v>
      </c>
      <c r="B679" s="413">
        <f t="shared" si="141"/>
        <v>7</v>
      </c>
      <c r="C679" s="6" t="s">
        <v>561</v>
      </c>
      <c r="D679" s="414"/>
      <c r="E679" s="414"/>
      <c r="F679" s="414"/>
      <c r="G679" s="414"/>
      <c r="H679" s="415"/>
      <c r="I679" s="414"/>
      <c r="J679" s="415"/>
    </row>
    <row r="680" s="352" customFormat="1" ht="24" customHeight="1" spans="1:10">
      <c r="A680" s="412">
        <v>2100404</v>
      </c>
      <c r="B680" s="413">
        <f t="shared" si="141"/>
        <v>7</v>
      </c>
      <c r="C680" s="6" t="s">
        <v>562</v>
      </c>
      <c r="D680" s="414"/>
      <c r="E680" s="414"/>
      <c r="F680" s="414"/>
      <c r="G680" s="414"/>
      <c r="H680" s="415"/>
      <c r="I680" s="414"/>
      <c r="J680" s="415"/>
    </row>
    <row r="681" s="352" customFormat="1" ht="24" customHeight="1" spans="1:10">
      <c r="A681" s="412">
        <v>2100405</v>
      </c>
      <c r="B681" s="413">
        <f t="shared" si="141"/>
        <v>7</v>
      </c>
      <c r="C681" s="6" t="s">
        <v>563</v>
      </c>
      <c r="D681" s="414"/>
      <c r="E681" s="414"/>
      <c r="F681" s="414"/>
      <c r="G681" s="414"/>
      <c r="H681" s="415"/>
      <c r="I681" s="414"/>
      <c r="J681" s="415"/>
    </row>
    <row r="682" s="352" customFormat="1" ht="24" customHeight="1" spans="1:10">
      <c r="A682" s="412">
        <v>2100406</v>
      </c>
      <c r="B682" s="413">
        <f t="shared" si="141"/>
        <v>7</v>
      </c>
      <c r="C682" s="6" t="s">
        <v>564</v>
      </c>
      <c r="D682" s="414"/>
      <c r="E682" s="414"/>
      <c r="F682" s="414">
        <f>VLOOKUP(A682,[2]Sheet2!$A$1:$B$65536,2,FALSE)</f>
        <v>2823.2</v>
      </c>
      <c r="G682" s="414">
        <f>VLOOKUP(A682,[2]Sheet1!$A$1:$B$65536,2,FALSE)</f>
        <v>2823.2</v>
      </c>
      <c r="H682" s="415"/>
      <c r="I682" s="414"/>
      <c r="J682" s="415"/>
    </row>
    <row r="683" s="352" customFormat="1" ht="24" customHeight="1" spans="1:10">
      <c r="A683" s="412">
        <v>2100407</v>
      </c>
      <c r="B683" s="413">
        <f t="shared" si="141"/>
        <v>7</v>
      </c>
      <c r="C683" s="6" t="s">
        <v>565</v>
      </c>
      <c r="D683" s="414"/>
      <c r="E683" s="414"/>
      <c r="F683" s="414">
        <f>VLOOKUP(A683,[2]Sheet2!$A$1:$B$65536,2,FALSE)</f>
        <v>411484</v>
      </c>
      <c r="G683" s="414">
        <f>VLOOKUP(A683,[2]Sheet1!$A$1:$B$65536,2,FALSE)</f>
        <v>411484</v>
      </c>
      <c r="H683" s="415"/>
      <c r="I683" s="414"/>
      <c r="J683" s="415"/>
    </row>
    <row r="684" s="352" customFormat="1" ht="24" customHeight="1" spans="1:10">
      <c r="A684" s="412">
        <v>2100408</v>
      </c>
      <c r="B684" s="413">
        <f t="shared" si="141"/>
        <v>7</v>
      </c>
      <c r="C684" s="6" t="s">
        <v>566</v>
      </c>
      <c r="D684" s="414">
        <v>66349880.13</v>
      </c>
      <c r="E684" s="414">
        <v>122971849.17</v>
      </c>
      <c r="F684" s="414">
        <f>VLOOKUP(A684,[2]Sheet2!$A$1:$B$65536,2,FALSE)</f>
        <v>113959392.25</v>
      </c>
      <c r="G684" s="414">
        <f>VLOOKUP(A684,[2]Sheet1!$A$1:$B$65536,2,FALSE)</f>
        <v>112187598.59</v>
      </c>
      <c r="H684" s="415">
        <f t="shared" ref="H684:H687" si="145">G684/F684</f>
        <v>0.984452412170529</v>
      </c>
      <c r="I684" s="414">
        <f t="shared" ref="I684:I687" si="146">G684-D684</f>
        <v>45837718.46</v>
      </c>
      <c r="J684" s="415">
        <f t="shared" ref="J684:J687" si="147">I684/D684</f>
        <v>0.690848549691268</v>
      </c>
    </row>
    <row r="685" s="352" customFormat="1" ht="24" customHeight="1" spans="1:10">
      <c r="A685" s="412">
        <v>2100409</v>
      </c>
      <c r="B685" s="413">
        <f t="shared" si="141"/>
        <v>7</v>
      </c>
      <c r="C685" s="6" t="s">
        <v>567</v>
      </c>
      <c r="D685" s="414">
        <v>889825</v>
      </c>
      <c r="E685" s="414">
        <v>2589265</v>
      </c>
      <c r="F685" s="414">
        <f>VLOOKUP(A685,[2]Sheet2!$A$1:$B$65536,2,FALSE)</f>
        <v>4530037.94</v>
      </c>
      <c r="G685" s="414">
        <f>VLOOKUP(A685,[2]Sheet1!$A$1:$B$65536,2,FALSE)</f>
        <v>2444347.72</v>
      </c>
      <c r="H685" s="415">
        <f t="shared" si="145"/>
        <v>0.539586588981195</v>
      </c>
      <c r="I685" s="414">
        <f t="shared" si="146"/>
        <v>1554522.72</v>
      </c>
      <c r="J685" s="415">
        <f t="shared" si="147"/>
        <v>1.74699825246537</v>
      </c>
    </row>
    <row r="686" s="352" customFormat="1" ht="24" customHeight="1" spans="1:10">
      <c r="A686" s="412">
        <v>2100410</v>
      </c>
      <c r="B686" s="413">
        <f t="shared" si="141"/>
        <v>7</v>
      </c>
      <c r="C686" s="6" t="s">
        <v>568</v>
      </c>
      <c r="D686" s="414">
        <v>3647838.4</v>
      </c>
      <c r="E686" s="414"/>
      <c r="F686" s="414">
        <f>VLOOKUP(A686,[2]Sheet2!$A$1:$B$65536,2,FALSE)</f>
        <v>6860846.56</v>
      </c>
      <c r="G686" s="414">
        <f>VLOOKUP(A686,[2]Sheet1!$A$1:$B$65536,2,FALSE)</f>
        <v>3562211.56</v>
      </c>
      <c r="H686" s="415">
        <f t="shared" si="145"/>
        <v>0.519208749073088</v>
      </c>
      <c r="I686" s="414">
        <f t="shared" si="146"/>
        <v>-85626.8399999999</v>
      </c>
      <c r="J686" s="415">
        <f t="shared" si="147"/>
        <v>-0.0234733095632745</v>
      </c>
    </row>
    <row r="687" s="352" customFormat="1" ht="24" customHeight="1" spans="1:10">
      <c r="A687" s="412">
        <v>2100499</v>
      </c>
      <c r="B687" s="413">
        <f t="shared" si="141"/>
        <v>7</v>
      </c>
      <c r="C687" s="6" t="s">
        <v>569</v>
      </c>
      <c r="D687" s="414">
        <v>537306</v>
      </c>
      <c r="E687" s="414">
        <v>746900</v>
      </c>
      <c r="F687" s="414">
        <f>VLOOKUP(A687,[2]Sheet2!$A$1:$B$65536,2,FALSE)</f>
        <v>5603279.88</v>
      </c>
      <c r="G687" s="414">
        <f>VLOOKUP(A687,[2]Sheet1!$A$1:$B$65536,2,FALSE)</f>
        <v>2068446.88</v>
      </c>
      <c r="H687" s="415">
        <f t="shared" si="145"/>
        <v>0.369149306173869</v>
      </c>
      <c r="I687" s="414">
        <f t="shared" si="146"/>
        <v>1531140.88</v>
      </c>
      <c r="J687" s="415">
        <f t="shared" si="147"/>
        <v>2.8496627247788</v>
      </c>
    </row>
    <row r="688" s="352" customFormat="1" ht="24" customHeight="1" spans="1:10">
      <c r="A688" s="407">
        <v>21006</v>
      </c>
      <c r="B688" s="408">
        <f t="shared" si="141"/>
        <v>5</v>
      </c>
      <c r="C688" s="409" t="s">
        <v>570</v>
      </c>
      <c r="D688" s="410"/>
      <c r="E688" s="410"/>
      <c r="F688" s="410"/>
      <c r="G688" s="410"/>
      <c r="H688" s="411"/>
      <c r="I688" s="410"/>
      <c r="J688" s="411"/>
    </row>
    <row r="689" s="352" customFormat="1" ht="24" customHeight="1" spans="1:10">
      <c r="A689" s="412">
        <v>2100601</v>
      </c>
      <c r="B689" s="413">
        <f t="shared" si="141"/>
        <v>7</v>
      </c>
      <c r="C689" s="6" t="s">
        <v>571</v>
      </c>
      <c r="D689" s="414"/>
      <c r="E689" s="414"/>
      <c r="F689" s="414"/>
      <c r="G689" s="414"/>
      <c r="H689" s="415"/>
      <c r="I689" s="414"/>
      <c r="J689" s="415"/>
    </row>
    <row r="690" s="352" customFormat="1" ht="24" customHeight="1" spans="1:10">
      <c r="A690" s="412">
        <v>2100699</v>
      </c>
      <c r="B690" s="413">
        <f t="shared" si="141"/>
        <v>7</v>
      </c>
      <c r="C690" s="6" t="s">
        <v>572</v>
      </c>
      <c r="D690" s="414"/>
      <c r="E690" s="414"/>
      <c r="F690" s="414"/>
      <c r="G690" s="414"/>
      <c r="H690" s="415"/>
      <c r="I690" s="414"/>
      <c r="J690" s="415"/>
    </row>
    <row r="691" s="352" customFormat="1" ht="24" customHeight="1" spans="1:10">
      <c r="A691" s="407">
        <v>21007</v>
      </c>
      <c r="B691" s="408">
        <f t="shared" si="141"/>
        <v>5</v>
      </c>
      <c r="C691" s="409" t="s">
        <v>573</v>
      </c>
      <c r="D691" s="410">
        <v>46879387.88</v>
      </c>
      <c r="E691" s="410">
        <v>32429391.66</v>
      </c>
      <c r="F691" s="410">
        <f>VLOOKUP(A691,[2]Sheet2!$A$1:$B$65536,2,FALSE)</f>
        <v>46601716.32</v>
      </c>
      <c r="G691" s="410">
        <f>VLOOKUP(A691,[2]Sheet1!$A$1:$B$65536,2,FALSE)</f>
        <v>44204912.7</v>
      </c>
      <c r="H691" s="411">
        <f t="shared" ref="H691:H698" si="148">G691/F691</f>
        <v>0.948568340197132</v>
      </c>
      <c r="I691" s="410">
        <f t="shared" ref="I691:I698" si="149">G691-D691</f>
        <v>-2674475.18</v>
      </c>
      <c r="J691" s="411">
        <f t="shared" ref="J691:J698" si="150">I691/D691</f>
        <v>-0.057050130151998</v>
      </c>
    </row>
    <row r="692" s="352" customFormat="1" ht="24" customHeight="1" spans="1:10">
      <c r="A692" s="412">
        <v>2100716</v>
      </c>
      <c r="B692" s="413">
        <f t="shared" si="141"/>
        <v>7</v>
      </c>
      <c r="C692" s="6" t="s">
        <v>574</v>
      </c>
      <c r="D692" s="414">
        <v>775224.28</v>
      </c>
      <c r="E692" s="414"/>
      <c r="F692" s="414">
        <f>VLOOKUP(A692,[2]Sheet2!$A$1:$B$65536,2,FALSE)</f>
        <v>2254198</v>
      </c>
      <c r="G692" s="414">
        <f>VLOOKUP(A692,[2]Sheet1!$A$1:$B$65536,2,FALSE)</f>
        <v>1249205.9</v>
      </c>
      <c r="H692" s="415">
        <f t="shared" si="148"/>
        <v>0.554168666638867</v>
      </c>
      <c r="I692" s="414">
        <f t="shared" si="149"/>
        <v>473981.62</v>
      </c>
      <c r="J692" s="415">
        <f t="shared" si="150"/>
        <v>0.6114122483367</v>
      </c>
    </row>
    <row r="693" s="352" customFormat="1" ht="24" customHeight="1" spans="1:10">
      <c r="A693" s="412">
        <v>2100717</v>
      </c>
      <c r="B693" s="413">
        <f t="shared" si="141"/>
        <v>7</v>
      </c>
      <c r="C693" s="6" t="s">
        <v>575</v>
      </c>
      <c r="D693" s="414">
        <v>30364433.49</v>
      </c>
      <c r="E693" s="414">
        <v>32181000</v>
      </c>
      <c r="F693" s="414">
        <f>VLOOKUP(A693,[2]Sheet2!$A$1:$B$65536,2,FALSE)</f>
        <v>7927040</v>
      </c>
      <c r="G693" s="414">
        <f>VLOOKUP(A693,[2]Sheet1!$A$1:$B$65536,2,FALSE)</f>
        <v>7183892.84</v>
      </c>
      <c r="H693" s="415">
        <f t="shared" si="148"/>
        <v>0.906251619772324</v>
      </c>
      <c r="I693" s="414">
        <f t="shared" si="149"/>
        <v>-23180540.65</v>
      </c>
      <c r="J693" s="415">
        <f t="shared" si="150"/>
        <v>-0.763410937919659</v>
      </c>
    </row>
    <row r="694" s="352" customFormat="1" ht="24" customHeight="1" spans="1:10">
      <c r="A694" s="412">
        <v>2100799</v>
      </c>
      <c r="B694" s="413">
        <f t="shared" si="141"/>
        <v>7</v>
      </c>
      <c r="C694" s="6" t="s">
        <v>576</v>
      </c>
      <c r="D694" s="414">
        <v>15739730.11</v>
      </c>
      <c r="E694" s="414">
        <v>248391.66</v>
      </c>
      <c r="F694" s="414">
        <f>VLOOKUP(A694,[2]Sheet2!$A$1:$B$65536,2,FALSE)</f>
        <v>36420478.32</v>
      </c>
      <c r="G694" s="414">
        <f>VLOOKUP(A694,[2]Sheet1!$A$1:$B$65536,2,FALSE)</f>
        <v>35771813.96</v>
      </c>
      <c r="H694" s="415">
        <f t="shared" si="148"/>
        <v>0.982189570540489</v>
      </c>
      <c r="I694" s="414">
        <f t="shared" si="149"/>
        <v>20032083.85</v>
      </c>
      <c r="J694" s="415">
        <f t="shared" si="150"/>
        <v>1.27270821735837</v>
      </c>
    </row>
    <row r="695" s="352" customFormat="1" ht="24" customHeight="1" spans="1:10">
      <c r="A695" s="407">
        <v>21011</v>
      </c>
      <c r="B695" s="408">
        <f t="shared" si="141"/>
        <v>5</v>
      </c>
      <c r="C695" s="409" t="s">
        <v>577</v>
      </c>
      <c r="D695" s="410">
        <v>49843159.79</v>
      </c>
      <c r="E695" s="410">
        <v>59368358.88</v>
      </c>
      <c r="F695" s="410">
        <f>VLOOKUP(A695,[2]Sheet2!$A$1:$B$65536,2,FALSE)</f>
        <v>59330386.12</v>
      </c>
      <c r="G695" s="410">
        <f>VLOOKUP(A695,[2]Sheet1!$A$1:$B$65536,2,FALSE)</f>
        <v>53170495.03</v>
      </c>
      <c r="H695" s="411">
        <f t="shared" si="148"/>
        <v>0.896176453705506</v>
      </c>
      <c r="I695" s="410">
        <f t="shared" si="149"/>
        <v>3327335.24</v>
      </c>
      <c r="J695" s="411">
        <f t="shared" si="150"/>
        <v>0.0667561056325238</v>
      </c>
    </row>
    <row r="696" s="352" customFormat="1" ht="24" customHeight="1" spans="1:10">
      <c r="A696" s="412">
        <v>2101101</v>
      </c>
      <c r="B696" s="413">
        <f t="shared" si="141"/>
        <v>7</v>
      </c>
      <c r="C696" s="6" t="s">
        <v>578</v>
      </c>
      <c r="D696" s="414">
        <v>6871574.47</v>
      </c>
      <c r="E696" s="414">
        <v>13744474.86</v>
      </c>
      <c r="F696" s="414">
        <f>VLOOKUP(A696,[2]Sheet2!$A$1:$B$65536,2,FALSE)</f>
        <v>10034016.8</v>
      </c>
      <c r="G696" s="414">
        <f>VLOOKUP(A696,[2]Sheet1!$A$1:$B$65536,2,FALSE)</f>
        <v>6686565.8</v>
      </c>
      <c r="H696" s="415">
        <f t="shared" si="148"/>
        <v>0.666389735365003</v>
      </c>
      <c r="I696" s="414">
        <f t="shared" si="149"/>
        <v>-185008.67</v>
      </c>
      <c r="J696" s="415">
        <f t="shared" si="150"/>
        <v>-0.0269237670067774</v>
      </c>
    </row>
    <row r="697" s="352" customFormat="1" ht="24" customHeight="1" spans="1:10">
      <c r="A697" s="412">
        <v>2101102</v>
      </c>
      <c r="B697" s="413">
        <f t="shared" si="141"/>
        <v>7</v>
      </c>
      <c r="C697" s="6" t="s">
        <v>579</v>
      </c>
      <c r="D697" s="414">
        <v>42610765.21</v>
      </c>
      <c r="E697" s="414">
        <v>40565072.82</v>
      </c>
      <c r="F697" s="414">
        <f>VLOOKUP(A697,[2]Sheet2!$A$1:$B$65536,2,FALSE)</f>
        <v>44237558.12</v>
      </c>
      <c r="G697" s="414">
        <f>VLOOKUP(A697,[2]Sheet1!$A$1:$B$65536,2,FALSE)</f>
        <v>42717725.41</v>
      </c>
      <c r="H697" s="415">
        <f t="shared" si="148"/>
        <v>0.965643838073583</v>
      </c>
      <c r="I697" s="414">
        <f t="shared" si="149"/>
        <v>106960.199999996</v>
      </c>
      <c r="J697" s="415">
        <f t="shared" si="150"/>
        <v>0.00251016848612927</v>
      </c>
    </row>
    <row r="698" s="352" customFormat="1" ht="24" customHeight="1" spans="1:10">
      <c r="A698" s="412">
        <v>2101103</v>
      </c>
      <c r="B698" s="413">
        <f t="shared" si="141"/>
        <v>7</v>
      </c>
      <c r="C698" s="6" t="s">
        <v>580</v>
      </c>
      <c r="D698" s="414">
        <v>360820.11</v>
      </c>
      <c r="E698" s="414">
        <v>5058811.2</v>
      </c>
      <c r="F698" s="414">
        <f>VLOOKUP(A698,[2]Sheet2!$A$1:$B$65536,2,FALSE)</f>
        <v>5058811.2</v>
      </c>
      <c r="G698" s="414">
        <f>VLOOKUP(A698,[2]Sheet1!$A$1:$B$65536,2,FALSE)</f>
        <v>3766203.82</v>
      </c>
      <c r="H698" s="415">
        <f t="shared" si="148"/>
        <v>0.744483964928361</v>
      </c>
      <c r="I698" s="414">
        <f t="shared" si="149"/>
        <v>3405383.71</v>
      </c>
      <c r="J698" s="415">
        <f t="shared" si="150"/>
        <v>9.43789887431718</v>
      </c>
    </row>
    <row r="699" s="352" customFormat="1" ht="24" customHeight="1" spans="1:10">
      <c r="A699" s="412">
        <v>2101199</v>
      </c>
      <c r="B699" s="413">
        <f t="shared" si="141"/>
        <v>7</v>
      </c>
      <c r="C699" s="6" t="s">
        <v>581</v>
      </c>
      <c r="D699" s="414"/>
      <c r="E699" s="414"/>
      <c r="F699" s="414"/>
      <c r="G699" s="414"/>
      <c r="H699" s="415"/>
      <c r="I699" s="414"/>
      <c r="J699" s="415"/>
    </row>
    <row r="700" s="352" customFormat="1" ht="24" customHeight="1" spans="1:10">
      <c r="A700" s="407">
        <v>21012</v>
      </c>
      <c r="B700" s="408">
        <f t="shared" si="141"/>
        <v>5</v>
      </c>
      <c r="C700" s="409" t="s">
        <v>582</v>
      </c>
      <c r="D700" s="410">
        <v>5504735</v>
      </c>
      <c r="E700" s="410">
        <v>1906300</v>
      </c>
      <c r="F700" s="410"/>
      <c r="G700" s="410"/>
      <c r="H700" s="411"/>
      <c r="I700" s="410">
        <f t="shared" ref="I700:I705" si="151">G700-D700</f>
        <v>-5504735</v>
      </c>
      <c r="J700" s="411">
        <f t="shared" ref="J700:J705" si="152">I700/D700</f>
        <v>-1</v>
      </c>
    </row>
    <row r="701" s="352" customFormat="1" ht="24" customHeight="1" spans="1:10">
      <c r="A701" s="412">
        <v>2101201</v>
      </c>
      <c r="B701" s="413">
        <f t="shared" si="141"/>
        <v>7</v>
      </c>
      <c r="C701" s="6" t="s">
        <v>583</v>
      </c>
      <c r="D701" s="414"/>
      <c r="E701" s="414"/>
      <c r="F701" s="414"/>
      <c r="G701" s="414"/>
      <c r="H701" s="415"/>
      <c r="I701" s="414"/>
      <c r="J701" s="415"/>
    </row>
    <row r="702" s="352" customFormat="1" ht="24" customHeight="1" spans="1:10">
      <c r="A702" s="412">
        <v>2101202</v>
      </c>
      <c r="B702" s="413">
        <f t="shared" si="141"/>
        <v>7</v>
      </c>
      <c r="C702" s="6" t="s">
        <v>584</v>
      </c>
      <c r="D702" s="414">
        <v>5504735</v>
      </c>
      <c r="E702" s="414">
        <v>1906300</v>
      </c>
      <c r="F702" s="414"/>
      <c r="G702" s="414"/>
      <c r="H702" s="415"/>
      <c r="I702" s="414">
        <f t="shared" si="151"/>
        <v>-5504735</v>
      </c>
      <c r="J702" s="415">
        <f t="shared" si="152"/>
        <v>-1</v>
      </c>
    </row>
    <row r="703" s="352" customFormat="1" ht="24" customHeight="1" spans="1:10">
      <c r="A703" s="412">
        <v>2101299</v>
      </c>
      <c r="B703" s="413">
        <f t="shared" si="141"/>
        <v>7</v>
      </c>
      <c r="C703" s="6" t="s">
        <v>585</v>
      </c>
      <c r="D703" s="414"/>
      <c r="E703" s="414"/>
      <c r="F703" s="414"/>
      <c r="G703" s="414"/>
      <c r="H703" s="415"/>
      <c r="I703" s="414"/>
      <c r="J703" s="415"/>
    </row>
    <row r="704" s="352" customFormat="1" ht="24" customHeight="1" spans="1:10">
      <c r="A704" s="407">
        <v>21013</v>
      </c>
      <c r="B704" s="408">
        <f t="shared" si="141"/>
        <v>5</v>
      </c>
      <c r="C704" s="409" t="s">
        <v>586</v>
      </c>
      <c r="D704" s="410">
        <v>41901892.01</v>
      </c>
      <c r="E704" s="410">
        <v>27310200</v>
      </c>
      <c r="F704" s="410">
        <f>VLOOKUP(A704,[2]Sheet2!$A$1:$B$65536,2,FALSE)</f>
        <v>27522800</v>
      </c>
      <c r="G704" s="410">
        <f>VLOOKUP(A704,[2]Sheet1!$A$1:$B$65536,2,FALSE)</f>
        <v>27310200</v>
      </c>
      <c r="H704" s="411">
        <f t="shared" ref="H704:H709" si="153">G704/F704</f>
        <v>0.992275495225776</v>
      </c>
      <c r="I704" s="410">
        <f t="shared" si="151"/>
        <v>-14591692.01</v>
      </c>
      <c r="J704" s="411">
        <f t="shared" si="152"/>
        <v>-0.348234681300731</v>
      </c>
    </row>
    <row r="705" s="352" customFormat="1" ht="24" customHeight="1" spans="1:10">
      <c r="A705" s="412">
        <v>2101301</v>
      </c>
      <c r="B705" s="413">
        <f t="shared" si="141"/>
        <v>7</v>
      </c>
      <c r="C705" s="6" t="s">
        <v>587</v>
      </c>
      <c r="D705" s="414">
        <v>41901892.01</v>
      </c>
      <c r="E705" s="414">
        <v>27310200</v>
      </c>
      <c r="F705" s="414">
        <f>VLOOKUP(A705,[2]Sheet2!$A$1:$B$65536,2,FALSE)</f>
        <v>27522800</v>
      </c>
      <c r="G705" s="414">
        <f>VLOOKUP(A705,[2]Sheet1!$A$1:$B$65536,2,FALSE)</f>
        <v>27310200</v>
      </c>
      <c r="H705" s="415">
        <f t="shared" si="153"/>
        <v>0.992275495225776</v>
      </c>
      <c r="I705" s="414">
        <f t="shared" si="151"/>
        <v>-14591692.01</v>
      </c>
      <c r="J705" s="415">
        <f t="shared" si="152"/>
        <v>-0.348234681300731</v>
      </c>
    </row>
    <row r="706" s="352" customFormat="1" ht="24" customHeight="1" spans="1:10">
      <c r="A706" s="412">
        <v>2101302</v>
      </c>
      <c r="B706" s="413">
        <f t="shared" si="141"/>
        <v>7</v>
      </c>
      <c r="C706" s="6" t="s">
        <v>588</v>
      </c>
      <c r="D706" s="414"/>
      <c r="E706" s="414"/>
      <c r="F706" s="414"/>
      <c r="G706" s="414"/>
      <c r="H706" s="415"/>
      <c r="I706" s="414"/>
      <c r="J706" s="415"/>
    </row>
    <row r="707" s="352" customFormat="1" ht="24" customHeight="1" spans="1:10">
      <c r="A707" s="412">
        <v>2101399</v>
      </c>
      <c r="B707" s="413">
        <f t="shared" si="141"/>
        <v>7</v>
      </c>
      <c r="C707" s="6" t="s">
        <v>589</v>
      </c>
      <c r="D707" s="414"/>
      <c r="E707" s="414"/>
      <c r="F707" s="414"/>
      <c r="G707" s="414"/>
      <c r="H707" s="415"/>
      <c r="I707" s="414"/>
      <c r="J707" s="415"/>
    </row>
    <row r="708" s="352" customFormat="1" ht="24" customHeight="1" spans="1:10">
      <c r="A708" s="407">
        <v>21014</v>
      </c>
      <c r="B708" s="408">
        <f t="shared" si="141"/>
        <v>5</v>
      </c>
      <c r="C708" s="409" t="s">
        <v>590</v>
      </c>
      <c r="D708" s="410">
        <v>83800</v>
      </c>
      <c r="E708" s="410"/>
      <c r="F708" s="410">
        <f>VLOOKUP(A708,[2]Sheet2!$A$1:$B$65536,2,FALSE)</f>
        <v>1159440.43</v>
      </c>
      <c r="G708" s="410">
        <f>VLOOKUP(A708,[2]Sheet1!$A$1:$B$65536,2,FALSE)</f>
        <v>684743.23</v>
      </c>
      <c r="H708" s="411">
        <f t="shared" si="153"/>
        <v>0.590580776970146</v>
      </c>
      <c r="I708" s="410">
        <f t="shared" ref="I708:I712" si="154">G708-D708</f>
        <v>600943.23</v>
      </c>
      <c r="J708" s="411">
        <f t="shared" ref="J708:J712" si="155">I708/D708</f>
        <v>7.17116026252983</v>
      </c>
    </row>
    <row r="709" s="352" customFormat="1" ht="24" customHeight="1" spans="1:10">
      <c r="A709" s="412">
        <v>2101401</v>
      </c>
      <c r="B709" s="413">
        <f t="shared" si="141"/>
        <v>7</v>
      </c>
      <c r="C709" s="6" t="s">
        <v>591</v>
      </c>
      <c r="D709" s="414">
        <v>83800</v>
      </c>
      <c r="E709" s="414"/>
      <c r="F709" s="414">
        <f>VLOOKUP(A709,[2]Sheet2!$A$1:$B$65536,2,FALSE)</f>
        <v>1159440.43</v>
      </c>
      <c r="G709" s="414">
        <f>VLOOKUP(A709,[2]Sheet1!$A$1:$B$65536,2,FALSE)</f>
        <v>684743.23</v>
      </c>
      <c r="H709" s="415">
        <f t="shared" si="153"/>
        <v>0.590580776970146</v>
      </c>
      <c r="I709" s="414">
        <f t="shared" si="154"/>
        <v>600943.23</v>
      </c>
      <c r="J709" s="415">
        <f t="shared" si="155"/>
        <v>7.17116026252983</v>
      </c>
    </row>
    <row r="710" s="352" customFormat="1" ht="24" customHeight="1" spans="1:10">
      <c r="A710" s="412">
        <v>2101499</v>
      </c>
      <c r="B710" s="413">
        <f t="shared" si="141"/>
        <v>7</v>
      </c>
      <c r="C710" s="6" t="s">
        <v>592</v>
      </c>
      <c r="D710" s="414"/>
      <c r="E710" s="414"/>
      <c r="F710" s="414"/>
      <c r="G710" s="414"/>
      <c r="H710" s="415"/>
      <c r="I710" s="414"/>
      <c r="J710" s="415"/>
    </row>
    <row r="711" s="352" customFormat="1" ht="24" customHeight="1" spans="1:10">
      <c r="A711" s="407">
        <v>21015</v>
      </c>
      <c r="B711" s="408">
        <f t="shared" si="141"/>
        <v>5</v>
      </c>
      <c r="C711" s="409" t="s">
        <v>593</v>
      </c>
      <c r="D711" s="410">
        <v>1148954.65</v>
      </c>
      <c r="E711" s="410">
        <v>653387.85</v>
      </c>
      <c r="F711" s="410">
        <f>VLOOKUP(A711,[2]Sheet2!$A$1:$B$65536,2,FALSE)</f>
        <v>1392103.87</v>
      </c>
      <c r="G711" s="410">
        <f>VLOOKUP(A711,[2]Sheet1!$A$1:$B$65536,2,FALSE)</f>
        <v>1449859.64</v>
      </c>
      <c r="H711" s="411">
        <f>G711/F711</f>
        <v>1.04148811826807</v>
      </c>
      <c r="I711" s="410">
        <f t="shared" si="154"/>
        <v>300904.99</v>
      </c>
      <c r="J711" s="411">
        <f t="shared" si="155"/>
        <v>0.261894575212346</v>
      </c>
    </row>
    <row r="712" s="352" customFormat="1" ht="24" customHeight="1" spans="1:10">
      <c r="A712" s="412">
        <v>2101501</v>
      </c>
      <c r="B712" s="413">
        <f t="shared" ref="B712:B775" si="156">LEN(A712)</f>
        <v>7</v>
      </c>
      <c r="C712" s="6" t="s">
        <v>415</v>
      </c>
      <c r="D712" s="414">
        <v>982966.65</v>
      </c>
      <c r="E712" s="414">
        <v>653387.85</v>
      </c>
      <c r="F712" s="414">
        <f>VLOOKUP(A712,[2]Sheet2!$A$1:$B$65536,2,FALSE)</f>
        <v>1162446.87</v>
      </c>
      <c r="G712" s="414">
        <f>VLOOKUP(A712,[2]Sheet1!$A$1:$B$65536,2,FALSE)</f>
        <v>1220202.64</v>
      </c>
      <c r="H712" s="415">
        <f>G712/F712</f>
        <v>1.04968465354464</v>
      </c>
      <c r="I712" s="414">
        <f t="shared" si="154"/>
        <v>237235.99</v>
      </c>
      <c r="J712" s="415">
        <f t="shared" si="155"/>
        <v>0.241346936846738</v>
      </c>
    </row>
    <row r="713" s="352" customFormat="1" ht="24" customHeight="1" spans="1:10">
      <c r="A713" s="412">
        <v>2101502</v>
      </c>
      <c r="B713" s="413">
        <f t="shared" si="156"/>
        <v>7</v>
      </c>
      <c r="C713" s="6" t="s">
        <v>416</v>
      </c>
      <c r="D713" s="414"/>
      <c r="E713" s="414"/>
      <c r="F713" s="414"/>
      <c r="G713" s="414"/>
      <c r="H713" s="415"/>
      <c r="I713" s="414"/>
      <c r="J713" s="415"/>
    </row>
    <row r="714" s="352" customFormat="1" ht="24" customHeight="1" spans="1:10">
      <c r="A714" s="412">
        <v>2101503</v>
      </c>
      <c r="B714" s="413">
        <f t="shared" si="156"/>
        <v>7</v>
      </c>
      <c r="C714" s="6" t="s">
        <v>417</v>
      </c>
      <c r="D714" s="414"/>
      <c r="E714" s="414"/>
      <c r="F714" s="414"/>
      <c r="G714" s="414"/>
      <c r="H714" s="415"/>
      <c r="I714" s="414"/>
      <c r="J714" s="415"/>
    </row>
    <row r="715" s="352" customFormat="1" ht="24" customHeight="1" spans="1:10">
      <c r="A715" s="412">
        <v>2101504</v>
      </c>
      <c r="B715" s="413">
        <f t="shared" si="156"/>
        <v>7</v>
      </c>
      <c r="C715" s="6" t="s">
        <v>594</v>
      </c>
      <c r="D715" s="414">
        <v>29800</v>
      </c>
      <c r="E715" s="414"/>
      <c r="F715" s="414"/>
      <c r="G715" s="414"/>
      <c r="H715" s="415"/>
      <c r="I715" s="414">
        <f t="shared" ref="I715:I719" si="157">G715-D715</f>
        <v>-29800</v>
      </c>
      <c r="J715" s="415"/>
    </row>
    <row r="716" s="352" customFormat="1" ht="24" customHeight="1" spans="1:10">
      <c r="A716" s="412">
        <v>2101505</v>
      </c>
      <c r="B716" s="413">
        <f t="shared" si="156"/>
        <v>7</v>
      </c>
      <c r="C716" s="6" t="s">
        <v>595</v>
      </c>
      <c r="D716" s="414"/>
      <c r="E716" s="414"/>
      <c r="F716" s="414"/>
      <c r="G716" s="414"/>
      <c r="H716" s="415"/>
      <c r="I716" s="414"/>
      <c r="J716" s="415"/>
    </row>
    <row r="717" s="352" customFormat="1" ht="24" customHeight="1" spans="1:10">
      <c r="A717" s="412">
        <v>2101506</v>
      </c>
      <c r="B717" s="413">
        <f t="shared" si="156"/>
        <v>7</v>
      </c>
      <c r="C717" s="6" t="s">
        <v>596</v>
      </c>
      <c r="D717" s="414">
        <v>61600</v>
      </c>
      <c r="E717" s="414"/>
      <c r="F717" s="414">
        <f>VLOOKUP(A717,[2]Sheet2!$A$1:$B$65536,2,FALSE)</f>
        <v>137200</v>
      </c>
      <c r="G717" s="414">
        <f>VLOOKUP(A717,[2]Sheet1!$A$1:$B$65536,2,FALSE)</f>
        <v>137200</v>
      </c>
      <c r="H717" s="415">
        <f t="shared" ref="H717:H722" si="158">G717/F717</f>
        <v>1</v>
      </c>
      <c r="I717" s="414">
        <f t="shared" si="157"/>
        <v>75600</v>
      </c>
      <c r="J717" s="415"/>
    </row>
    <row r="718" s="352" customFormat="1" ht="24" customHeight="1" spans="1:10">
      <c r="A718" s="412">
        <v>2101550</v>
      </c>
      <c r="B718" s="413">
        <f t="shared" si="156"/>
        <v>7</v>
      </c>
      <c r="C718" s="6" t="s">
        <v>529</v>
      </c>
      <c r="D718" s="414"/>
      <c r="E718" s="414"/>
      <c r="F718" s="414"/>
      <c r="G718" s="414"/>
      <c r="H718" s="415"/>
      <c r="I718" s="414"/>
      <c r="J718" s="415"/>
    </row>
    <row r="719" s="352" customFormat="1" ht="24" customHeight="1" spans="1:10">
      <c r="A719" s="412">
        <v>2101599</v>
      </c>
      <c r="B719" s="413">
        <f t="shared" si="156"/>
        <v>7</v>
      </c>
      <c r="C719" s="6" t="s">
        <v>597</v>
      </c>
      <c r="D719" s="414">
        <v>74588</v>
      </c>
      <c r="E719" s="414"/>
      <c r="F719" s="414">
        <f>VLOOKUP(A719,[2]Sheet2!$A$1:$B$65536,2,FALSE)</f>
        <v>92457</v>
      </c>
      <c r="G719" s="414">
        <f>VLOOKUP(A719,[2]Sheet1!$A$1:$B$65536,2,FALSE)</f>
        <v>92457</v>
      </c>
      <c r="H719" s="415">
        <f t="shared" si="158"/>
        <v>1</v>
      </c>
      <c r="I719" s="414">
        <f t="shared" si="157"/>
        <v>17869</v>
      </c>
      <c r="J719" s="415">
        <f>I719/D719</f>
        <v>0.239569367726712</v>
      </c>
    </row>
    <row r="720" s="352" customFormat="1" ht="24" customHeight="1" spans="1:10">
      <c r="A720" s="407">
        <v>21016</v>
      </c>
      <c r="B720" s="408">
        <f t="shared" si="156"/>
        <v>5</v>
      </c>
      <c r="C720" s="409" t="s">
        <v>598</v>
      </c>
      <c r="D720" s="410"/>
      <c r="E720" s="410"/>
      <c r="F720" s="410"/>
      <c r="G720" s="410"/>
      <c r="H720" s="411"/>
      <c r="I720" s="410"/>
      <c r="J720" s="411"/>
    </row>
    <row r="721" s="352" customFormat="1" ht="24" customHeight="1" spans="1:10">
      <c r="A721" s="412">
        <v>2101601</v>
      </c>
      <c r="B721" s="413">
        <f t="shared" si="156"/>
        <v>7</v>
      </c>
      <c r="C721" s="6" t="s">
        <v>599</v>
      </c>
      <c r="D721" s="414"/>
      <c r="E721" s="414"/>
      <c r="F721" s="414"/>
      <c r="G721" s="414"/>
      <c r="H721" s="415"/>
      <c r="I721" s="414"/>
      <c r="J721" s="415"/>
    </row>
    <row r="722" s="352" customFormat="1" ht="24" customHeight="1" spans="1:10">
      <c r="A722" s="407">
        <v>21017</v>
      </c>
      <c r="B722" s="408">
        <f t="shared" si="156"/>
        <v>5</v>
      </c>
      <c r="C722" s="409" t="s">
        <v>600</v>
      </c>
      <c r="D722" s="410">
        <v>100000</v>
      </c>
      <c r="E722" s="410"/>
      <c r="F722" s="410">
        <f>VLOOKUP(A722,[2]Sheet2!$A$1:$B$65536,2,FALSE)</f>
        <v>280000</v>
      </c>
      <c r="G722" s="410">
        <f>VLOOKUP(A722,[2]Sheet1!$A$1:$B$65536,2,FALSE)</f>
        <v>200000</v>
      </c>
      <c r="H722" s="411">
        <f t="shared" si="158"/>
        <v>0.714285714285714</v>
      </c>
      <c r="I722" s="410">
        <f>G722-D722</f>
        <v>100000</v>
      </c>
      <c r="J722" s="411">
        <f>I722/D722</f>
        <v>1</v>
      </c>
    </row>
    <row r="723" s="352" customFormat="1" ht="24" customHeight="1" spans="1:10">
      <c r="A723" s="412" t="s">
        <v>601</v>
      </c>
      <c r="B723" s="413">
        <f t="shared" si="156"/>
        <v>7</v>
      </c>
      <c r="C723" s="6" t="s">
        <v>58</v>
      </c>
      <c r="D723" s="414"/>
      <c r="E723" s="414"/>
      <c r="F723" s="414" t="e">
        <f>VLOOKUP(A723,[2]Sheet2!$A$1:$B$65536,2,FALSE)</f>
        <v>#N/A</v>
      </c>
      <c r="G723" s="414"/>
      <c r="H723" s="415"/>
      <c r="I723" s="414"/>
      <c r="J723" s="415"/>
    </row>
    <row r="724" s="352" customFormat="1" ht="24" customHeight="1" spans="1:10">
      <c r="A724" s="412" t="s">
        <v>602</v>
      </c>
      <c r="B724" s="413">
        <f t="shared" si="156"/>
        <v>7</v>
      </c>
      <c r="C724" s="6" t="s">
        <v>59</v>
      </c>
      <c r="D724" s="414"/>
      <c r="E724" s="414"/>
      <c r="F724" s="414" t="e">
        <f>VLOOKUP(A724,[2]Sheet2!$A$1:$B$65536,2,FALSE)</f>
        <v>#N/A</v>
      </c>
      <c r="G724" s="414"/>
      <c r="H724" s="415"/>
      <c r="I724" s="414"/>
      <c r="J724" s="415"/>
    </row>
    <row r="725" s="352" customFormat="1" ht="24" customHeight="1" spans="1:10">
      <c r="A725" s="412" t="s">
        <v>603</v>
      </c>
      <c r="B725" s="413">
        <f t="shared" si="156"/>
        <v>7</v>
      </c>
      <c r="C725" s="6" t="s">
        <v>60</v>
      </c>
      <c r="D725" s="414"/>
      <c r="E725" s="414"/>
      <c r="F725" s="414" t="e">
        <f>VLOOKUP(A725,[2]Sheet2!$A$1:$B$65536,2,FALSE)</f>
        <v>#N/A</v>
      </c>
      <c r="G725" s="414"/>
      <c r="H725" s="415"/>
      <c r="I725" s="414"/>
      <c r="J725" s="415"/>
    </row>
    <row r="726" s="352" customFormat="1" ht="24" customHeight="1" spans="1:10">
      <c r="A726" s="412">
        <v>2101704</v>
      </c>
      <c r="B726" s="413">
        <f t="shared" si="156"/>
        <v>7</v>
      </c>
      <c r="C726" s="6" t="s">
        <v>571</v>
      </c>
      <c r="D726" s="414"/>
      <c r="E726" s="414"/>
      <c r="F726" s="414">
        <f>VLOOKUP(A726,[2]Sheet2!$A$1:$B$65536,2,FALSE)</f>
        <v>200000</v>
      </c>
      <c r="G726" s="414">
        <f>VLOOKUP(A726,[2]Sheet1!$A$1:$B$65536,2,FALSE)</f>
        <v>200000</v>
      </c>
      <c r="H726" s="415"/>
      <c r="I726" s="414"/>
      <c r="J726" s="415"/>
    </row>
    <row r="727" s="352" customFormat="1" ht="24" customHeight="1" spans="1:10">
      <c r="A727" s="412">
        <v>2101799</v>
      </c>
      <c r="B727" s="413">
        <f t="shared" si="156"/>
        <v>7</v>
      </c>
      <c r="C727" s="6" t="s">
        <v>604</v>
      </c>
      <c r="D727" s="414">
        <v>100000</v>
      </c>
      <c r="E727" s="414"/>
      <c r="F727" s="414">
        <f>VLOOKUP(A727,[2]Sheet2!$A$1:$B$65536,2,FALSE)</f>
        <v>80000</v>
      </c>
      <c r="G727" s="414"/>
      <c r="H727" s="415">
        <f t="shared" ref="H727:H731" si="159">G727/F727</f>
        <v>0</v>
      </c>
      <c r="I727" s="414">
        <f t="shared" ref="I727:I732" si="160">G727-D727</f>
        <v>-100000</v>
      </c>
      <c r="J727" s="415"/>
    </row>
    <row r="728" s="352" customFormat="1" ht="24" customHeight="1" spans="1:10">
      <c r="A728" s="407">
        <v>21099</v>
      </c>
      <c r="B728" s="408">
        <f t="shared" si="156"/>
        <v>5</v>
      </c>
      <c r="C728" s="409" t="s">
        <v>605</v>
      </c>
      <c r="D728" s="410">
        <v>14508.78</v>
      </c>
      <c r="E728" s="410">
        <v>1107406.33</v>
      </c>
      <c r="F728" s="410">
        <f>VLOOKUP(A728,[2]Sheet2!$A$1:$B$65536,2,FALSE)</f>
        <v>157406.33</v>
      </c>
      <c r="G728" s="410">
        <f>VLOOKUP(A728,[2]Sheet1!$A$1:$B$65536,2,FALSE)</f>
        <v>107406.33</v>
      </c>
      <c r="H728" s="411">
        <f t="shared" si="159"/>
        <v>0.682350766960897</v>
      </c>
      <c r="I728" s="410">
        <f t="shared" si="160"/>
        <v>92897.55</v>
      </c>
      <c r="J728" s="411">
        <f t="shared" ref="J728:J730" si="161">I728/D728</f>
        <v>6.40285054980501</v>
      </c>
    </row>
    <row r="729" s="352" customFormat="1" ht="24" customHeight="1" spans="1:10">
      <c r="A729" s="412">
        <v>2109999</v>
      </c>
      <c r="B729" s="413">
        <f t="shared" si="156"/>
        <v>7</v>
      </c>
      <c r="C729" s="6" t="s">
        <v>606</v>
      </c>
      <c r="D729" s="414">
        <v>14508.78</v>
      </c>
      <c r="E729" s="414">
        <v>1107406.33</v>
      </c>
      <c r="F729" s="414">
        <f>VLOOKUP(A729,[2]Sheet2!$A$1:$B$65536,2,FALSE)</f>
        <v>157406.33</v>
      </c>
      <c r="G729" s="414">
        <f>VLOOKUP(A729,[2]Sheet1!$A$1:$B$65536,2,FALSE)</f>
        <v>107406.33</v>
      </c>
      <c r="H729" s="415">
        <f t="shared" si="159"/>
        <v>0.682350766960897</v>
      </c>
      <c r="I729" s="414">
        <f t="shared" si="160"/>
        <v>92897.55</v>
      </c>
      <c r="J729" s="415">
        <f t="shared" si="161"/>
        <v>6.40285054980501</v>
      </c>
    </row>
    <row r="730" s="352" customFormat="1" ht="24" customHeight="1" spans="1:10">
      <c r="A730" s="401">
        <v>211</v>
      </c>
      <c r="B730" s="402">
        <f t="shared" si="156"/>
        <v>3</v>
      </c>
      <c r="C730" s="423" t="s">
        <v>607</v>
      </c>
      <c r="D730" s="405">
        <v>5345938.81</v>
      </c>
      <c r="E730" s="405">
        <v>4491739.34</v>
      </c>
      <c r="F730" s="424">
        <f>VLOOKUP(A730,[2]Sheet2!$A$1:$B$65536,2,FALSE)</f>
        <v>15946153.26</v>
      </c>
      <c r="G730" s="424">
        <f>VLOOKUP(A730,[2]Sheet1!$A$1:$B$65536,2,FALSE)</f>
        <v>6394533.59</v>
      </c>
      <c r="H730" s="406">
        <f t="shared" si="159"/>
        <v>0.401007909916451</v>
      </c>
      <c r="I730" s="405">
        <f t="shared" si="160"/>
        <v>1048594.78</v>
      </c>
      <c r="J730" s="406">
        <f t="shared" si="161"/>
        <v>0.196147920368733</v>
      </c>
    </row>
    <row r="731" s="352" customFormat="1" ht="24" customHeight="1" spans="1:10">
      <c r="A731" s="407">
        <v>21101</v>
      </c>
      <c r="B731" s="408">
        <f t="shared" si="156"/>
        <v>5</v>
      </c>
      <c r="C731" s="409" t="s">
        <v>608</v>
      </c>
      <c r="D731" s="410"/>
      <c r="E731" s="410"/>
      <c r="F731" s="410">
        <f>VLOOKUP(A731,[2]Sheet2!$A$1:$B$65536,2,FALSE)</f>
        <v>1199858</v>
      </c>
      <c r="G731" s="410">
        <f>VLOOKUP(A731,[2]Sheet1!$A$1:$B$65536,2,FALSE)</f>
        <v>1255963.73</v>
      </c>
      <c r="H731" s="411">
        <f t="shared" si="159"/>
        <v>1.04676030830315</v>
      </c>
      <c r="I731" s="410">
        <f t="shared" si="160"/>
        <v>1255963.73</v>
      </c>
      <c r="J731" s="411"/>
    </row>
    <row r="732" s="352" customFormat="1" ht="24" customHeight="1" spans="1:10">
      <c r="A732" s="412">
        <v>2110101</v>
      </c>
      <c r="B732" s="413">
        <f t="shared" si="156"/>
        <v>7</v>
      </c>
      <c r="C732" s="6" t="s">
        <v>58</v>
      </c>
      <c r="D732" s="414"/>
      <c r="E732" s="414"/>
      <c r="F732" s="414">
        <f>VLOOKUP(A732,[2]Sheet2!$A$1:$B$65536,2,FALSE)</f>
        <v>1199858</v>
      </c>
      <c r="G732" s="414">
        <f>VLOOKUP(A732,[2]Sheet1!$A$1:$B$65536,2,FALSE)</f>
        <v>1185463.73</v>
      </c>
      <c r="H732" s="415"/>
      <c r="I732" s="414">
        <f t="shared" si="160"/>
        <v>1185463.73</v>
      </c>
      <c r="J732" s="415"/>
    </row>
    <row r="733" s="352" customFormat="1" ht="24" customHeight="1" spans="1:10">
      <c r="A733" s="412">
        <v>2110102</v>
      </c>
      <c r="B733" s="413">
        <f t="shared" si="156"/>
        <v>7</v>
      </c>
      <c r="C733" s="6" t="s">
        <v>59</v>
      </c>
      <c r="D733" s="414"/>
      <c r="E733" s="414"/>
      <c r="F733" s="414"/>
      <c r="G733" s="414"/>
      <c r="H733" s="415"/>
      <c r="I733" s="414"/>
      <c r="J733" s="415"/>
    </row>
    <row r="734" s="352" customFormat="1" ht="24" customHeight="1" spans="1:10">
      <c r="A734" s="412">
        <v>2110103</v>
      </c>
      <c r="B734" s="413">
        <f t="shared" si="156"/>
        <v>7</v>
      </c>
      <c r="C734" s="6" t="s">
        <v>60</v>
      </c>
      <c r="D734" s="414"/>
      <c r="E734" s="414"/>
      <c r="F734" s="414"/>
      <c r="G734" s="414"/>
      <c r="H734" s="415"/>
      <c r="I734" s="414"/>
      <c r="J734" s="415"/>
    </row>
    <row r="735" s="352" customFormat="1" ht="24" customHeight="1" spans="1:10">
      <c r="A735" s="412">
        <v>2110104</v>
      </c>
      <c r="B735" s="413">
        <f t="shared" si="156"/>
        <v>7</v>
      </c>
      <c r="C735" s="6" t="s">
        <v>609</v>
      </c>
      <c r="D735" s="414"/>
      <c r="E735" s="414"/>
      <c r="F735" s="414"/>
      <c r="G735" s="414">
        <f>VLOOKUP(A735,[2]Sheet1!$A$1:$B$65536,2,FALSE)</f>
        <v>70500</v>
      </c>
      <c r="H735" s="415"/>
      <c r="I735" s="414"/>
      <c r="J735" s="415"/>
    </row>
    <row r="736" s="352" customFormat="1" ht="24" customHeight="1" spans="1:10">
      <c r="A736" s="412">
        <v>2110105</v>
      </c>
      <c r="B736" s="413">
        <f t="shared" si="156"/>
        <v>7</v>
      </c>
      <c r="C736" s="6" t="s">
        <v>610</v>
      </c>
      <c r="D736" s="414"/>
      <c r="E736" s="414"/>
      <c r="F736" s="414"/>
      <c r="G736" s="414"/>
      <c r="H736" s="415"/>
      <c r="I736" s="414"/>
      <c r="J736" s="415"/>
    </row>
    <row r="737" s="352" customFormat="1" ht="24" customHeight="1" spans="1:10">
      <c r="A737" s="412">
        <v>2110106</v>
      </c>
      <c r="B737" s="413">
        <f t="shared" si="156"/>
        <v>7</v>
      </c>
      <c r="C737" s="6" t="s">
        <v>611</v>
      </c>
      <c r="D737" s="414"/>
      <c r="E737" s="414"/>
      <c r="F737" s="414"/>
      <c r="G737" s="414"/>
      <c r="H737" s="415"/>
      <c r="I737" s="414"/>
      <c r="J737" s="415"/>
    </row>
    <row r="738" s="352" customFormat="1" ht="24" customHeight="1" spans="1:10">
      <c r="A738" s="412">
        <v>2110107</v>
      </c>
      <c r="B738" s="413">
        <f t="shared" si="156"/>
        <v>7</v>
      </c>
      <c r="C738" s="6" t="s">
        <v>612</v>
      </c>
      <c r="D738" s="414"/>
      <c r="E738" s="414"/>
      <c r="F738" s="414"/>
      <c r="G738" s="414"/>
      <c r="H738" s="415"/>
      <c r="I738" s="414"/>
      <c r="J738" s="415"/>
    </row>
    <row r="739" s="352" customFormat="1" ht="24" customHeight="1" spans="1:10">
      <c r="A739" s="412">
        <v>2110108</v>
      </c>
      <c r="B739" s="413">
        <f t="shared" si="156"/>
        <v>7</v>
      </c>
      <c r="C739" s="6" t="s">
        <v>613</v>
      </c>
      <c r="D739" s="414"/>
      <c r="E739" s="414"/>
      <c r="F739" s="414"/>
      <c r="G739" s="414"/>
      <c r="H739" s="415"/>
      <c r="I739" s="414"/>
      <c r="J739" s="415"/>
    </row>
    <row r="740" s="352" customFormat="1" ht="24" customHeight="1" spans="1:10">
      <c r="A740" s="412">
        <v>2110199</v>
      </c>
      <c r="B740" s="413">
        <f t="shared" si="156"/>
        <v>7</v>
      </c>
      <c r="C740" s="6" t="s">
        <v>614</v>
      </c>
      <c r="D740" s="414"/>
      <c r="E740" s="414"/>
      <c r="F740" s="414"/>
      <c r="G740" s="414"/>
      <c r="H740" s="415"/>
      <c r="I740" s="414"/>
      <c r="J740" s="415"/>
    </row>
    <row r="741" s="352" customFormat="1" ht="24" customHeight="1" spans="1:10">
      <c r="A741" s="407">
        <v>21102</v>
      </c>
      <c r="B741" s="408">
        <f t="shared" si="156"/>
        <v>5</v>
      </c>
      <c r="C741" s="409" t="s">
        <v>615</v>
      </c>
      <c r="D741" s="410"/>
      <c r="E741" s="410"/>
      <c r="F741" s="410"/>
      <c r="G741" s="410"/>
      <c r="H741" s="411"/>
      <c r="I741" s="410"/>
      <c r="J741" s="411"/>
    </row>
    <row r="742" s="352" customFormat="1" ht="24" customHeight="1" spans="1:10">
      <c r="A742" s="412">
        <v>2110203</v>
      </c>
      <c r="B742" s="413">
        <f t="shared" si="156"/>
        <v>7</v>
      </c>
      <c r="C742" s="6" t="s">
        <v>616</v>
      </c>
      <c r="D742" s="414"/>
      <c r="E742" s="414"/>
      <c r="F742" s="414"/>
      <c r="G742" s="414"/>
      <c r="H742" s="415"/>
      <c r="I742" s="414"/>
      <c r="J742" s="415"/>
    </row>
    <row r="743" s="352" customFormat="1" ht="24" customHeight="1" spans="1:10">
      <c r="A743" s="412">
        <v>2110204</v>
      </c>
      <c r="B743" s="413">
        <f t="shared" si="156"/>
        <v>7</v>
      </c>
      <c r="C743" s="6" t="s">
        <v>617</v>
      </c>
      <c r="D743" s="414"/>
      <c r="E743" s="414"/>
      <c r="F743" s="414"/>
      <c r="G743" s="414"/>
      <c r="H743" s="415"/>
      <c r="I743" s="414"/>
      <c r="J743" s="415"/>
    </row>
    <row r="744" s="352" customFormat="1" ht="24" customHeight="1" spans="1:10">
      <c r="A744" s="412">
        <v>2110299</v>
      </c>
      <c r="B744" s="413">
        <f t="shared" si="156"/>
        <v>7</v>
      </c>
      <c r="C744" s="6" t="s">
        <v>618</v>
      </c>
      <c r="D744" s="414"/>
      <c r="E744" s="414"/>
      <c r="F744" s="414"/>
      <c r="G744" s="414"/>
      <c r="H744" s="415"/>
      <c r="I744" s="414"/>
      <c r="J744" s="415"/>
    </row>
    <row r="745" s="352" customFormat="1" ht="24" customHeight="1" spans="1:10">
      <c r="A745" s="407">
        <v>21103</v>
      </c>
      <c r="B745" s="408">
        <f t="shared" si="156"/>
        <v>5</v>
      </c>
      <c r="C745" s="409" t="s">
        <v>619</v>
      </c>
      <c r="D745" s="410">
        <v>264003</v>
      </c>
      <c r="E745" s="410">
        <v>137100</v>
      </c>
      <c r="F745" s="410">
        <f>VLOOKUP(A745,[2]Sheet2!$A$1:$B$65536,2,FALSE)</f>
        <v>280300</v>
      </c>
      <c r="G745" s="410">
        <f>VLOOKUP(A745,[2]Sheet1!$A$1:$B$65536,2,FALSE)</f>
        <v>280300</v>
      </c>
      <c r="H745" s="411">
        <f>G745/F745</f>
        <v>1</v>
      </c>
      <c r="I745" s="410">
        <f t="shared" ref="I745:I747" si="162">G745-D745</f>
        <v>16297</v>
      </c>
      <c r="J745" s="411">
        <f>I745/D745</f>
        <v>0.0617303591247069</v>
      </c>
    </row>
    <row r="746" s="352" customFormat="1" ht="24" customHeight="1" spans="1:10">
      <c r="A746" s="412">
        <v>2110301</v>
      </c>
      <c r="B746" s="413">
        <f t="shared" si="156"/>
        <v>7</v>
      </c>
      <c r="C746" s="6" t="s">
        <v>620</v>
      </c>
      <c r="D746" s="414">
        <v>13299</v>
      </c>
      <c r="E746" s="414">
        <v>47000</v>
      </c>
      <c r="F746" s="414"/>
      <c r="G746" s="414"/>
      <c r="H746" s="415"/>
      <c r="I746" s="414">
        <f t="shared" si="162"/>
        <v>-13299</v>
      </c>
      <c r="J746" s="415"/>
    </row>
    <row r="747" s="352" customFormat="1" ht="24" customHeight="1" spans="1:10">
      <c r="A747" s="412">
        <v>2110302</v>
      </c>
      <c r="B747" s="413">
        <f t="shared" si="156"/>
        <v>7</v>
      </c>
      <c r="C747" s="6" t="s">
        <v>621</v>
      </c>
      <c r="D747" s="414">
        <v>250704</v>
      </c>
      <c r="E747" s="414">
        <v>90100</v>
      </c>
      <c r="F747" s="414">
        <f>VLOOKUP(A747,[2]Sheet2!$A$1:$B$65536,2,FALSE)</f>
        <v>280300</v>
      </c>
      <c r="G747" s="414">
        <f>VLOOKUP(A747,[2]Sheet1!$A$1:$B$65536,2,FALSE)</f>
        <v>280300</v>
      </c>
      <c r="H747" s="415">
        <f>G747/F747</f>
        <v>1</v>
      </c>
      <c r="I747" s="414">
        <f t="shared" si="162"/>
        <v>29596</v>
      </c>
      <c r="J747" s="415"/>
    </row>
    <row r="748" s="352" customFormat="1" ht="24" customHeight="1" spans="1:10">
      <c r="A748" s="412">
        <v>2110303</v>
      </c>
      <c r="B748" s="413">
        <f t="shared" si="156"/>
        <v>7</v>
      </c>
      <c r="C748" s="6" t="s">
        <v>622</v>
      </c>
      <c r="D748" s="414"/>
      <c r="E748" s="414"/>
      <c r="F748" s="414"/>
      <c r="G748" s="414"/>
      <c r="H748" s="415"/>
      <c r="I748" s="414"/>
      <c r="J748" s="415"/>
    </row>
    <row r="749" s="352" customFormat="1" ht="24" customHeight="1" spans="1:10">
      <c r="A749" s="412">
        <v>2110304</v>
      </c>
      <c r="B749" s="413">
        <f t="shared" si="156"/>
        <v>7</v>
      </c>
      <c r="C749" s="6" t="s">
        <v>623</v>
      </c>
      <c r="D749" s="414"/>
      <c r="E749" s="414"/>
      <c r="F749" s="414"/>
      <c r="G749" s="414"/>
      <c r="H749" s="415"/>
      <c r="I749" s="414"/>
      <c r="J749" s="415"/>
    </row>
    <row r="750" s="352" customFormat="1" ht="24" customHeight="1" spans="1:10">
      <c r="A750" s="412">
        <v>2110305</v>
      </c>
      <c r="B750" s="413">
        <f t="shared" si="156"/>
        <v>7</v>
      </c>
      <c r="C750" s="6" t="s">
        <v>624</v>
      </c>
      <c r="D750" s="414"/>
      <c r="E750" s="414"/>
      <c r="F750" s="414"/>
      <c r="G750" s="414"/>
      <c r="H750" s="415"/>
      <c r="I750" s="414"/>
      <c r="J750" s="415"/>
    </row>
    <row r="751" s="352" customFormat="1" ht="24" customHeight="1" spans="1:10">
      <c r="A751" s="412">
        <v>2110306</v>
      </c>
      <c r="B751" s="413">
        <f t="shared" si="156"/>
        <v>7</v>
      </c>
      <c r="C751" s="6" t="s">
        <v>625</v>
      </c>
      <c r="D751" s="414"/>
      <c r="E751" s="414"/>
      <c r="F751" s="414"/>
      <c r="G751" s="414"/>
      <c r="H751" s="415"/>
      <c r="I751" s="414"/>
      <c r="J751" s="415"/>
    </row>
    <row r="752" s="352" customFormat="1" ht="24" customHeight="1" spans="1:10">
      <c r="A752" s="412">
        <v>2110307</v>
      </c>
      <c r="B752" s="413">
        <f t="shared" si="156"/>
        <v>7</v>
      </c>
      <c r="C752" s="6" t="s">
        <v>626</v>
      </c>
      <c r="D752" s="414"/>
      <c r="E752" s="414"/>
      <c r="F752" s="414"/>
      <c r="G752" s="414"/>
      <c r="H752" s="415"/>
      <c r="I752" s="414"/>
      <c r="J752" s="415"/>
    </row>
    <row r="753" s="352" customFormat="1" ht="24" customHeight="1" spans="1:10">
      <c r="A753" s="412">
        <v>2110399</v>
      </c>
      <c r="B753" s="413">
        <f t="shared" si="156"/>
        <v>7</v>
      </c>
      <c r="C753" s="6" t="s">
        <v>627</v>
      </c>
      <c r="D753" s="414"/>
      <c r="E753" s="414"/>
      <c r="F753" s="414"/>
      <c r="G753" s="414"/>
      <c r="H753" s="415"/>
      <c r="I753" s="414"/>
      <c r="J753" s="415"/>
    </row>
    <row r="754" s="352" customFormat="1" ht="24" customHeight="1" spans="1:10">
      <c r="A754" s="407">
        <v>21104</v>
      </c>
      <c r="B754" s="408">
        <f t="shared" si="156"/>
        <v>5</v>
      </c>
      <c r="C754" s="409" t="s">
        <v>628</v>
      </c>
      <c r="D754" s="410">
        <v>4402000</v>
      </c>
      <c r="E754" s="410"/>
      <c r="F754" s="410">
        <f>VLOOKUP(A754,[2]Sheet2!$A$1:$B$65536,2,FALSE)</f>
        <v>1281000</v>
      </c>
      <c r="G754" s="410">
        <f>VLOOKUP(A754,[2]Sheet1!$A$1:$B$65536,2,FALSE)</f>
        <v>1081000</v>
      </c>
      <c r="H754" s="411">
        <f>G754/F754</f>
        <v>0.843871975019516</v>
      </c>
      <c r="I754" s="410">
        <f>G754-D754</f>
        <v>-3321000</v>
      </c>
      <c r="J754" s="411">
        <f>I754/D754</f>
        <v>-0.754429804634257</v>
      </c>
    </row>
    <row r="755" s="352" customFormat="1" ht="24" customHeight="1" spans="1:10">
      <c r="A755" s="412">
        <v>2110401</v>
      </c>
      <c r="B755" s="413">
        <f t="shared" si="156"/>
        <v>7</v>
      </c>
      <c r="C755" s="6" t="s">
        <v>629</v>
      </c>
      <c r="D755" s="414"/>
      <c r="E755" s="414"/>
      <c r="F755" s="414">
        <f>VLOOKUP(A755,[2]Sheet2!$A$1:$B$65536,2,FALSE)</f>
        <v>200000</v>
      </c>
      <c r="G755" s="414"/>
      <c r="H755" s="415"/>
      <c r="I755" s="414"/>
      <c r="J755" s="415"/>
    </row>
    <row r="756" s="352" customFormat="1" ht="24" customHeight="1" spans="1:10">
      <c r="A756" s="412">
        <v>2110402</v>
      </c>
      <c r="B756" s="413">
        <f t="shared" si="156"/>
        <v>7</v>
      </c>
      <c r="C756" s="6" t="s">
        <v>630</v>
      </c>
      <c r="D756" s="414">
        <v>4402000</v>
      </c>
      <c r="E756" s="414"/>
      <c r="F756" s="414">
        <f>VLOOKUP(A756,[2]Sheet2!$A$1:$B$65536,2,FALSE)</f>
        <v>1081000</v>
      </c>
      <c r="G756" s="414">
        <f>VLOOKUP(A756,[2]Sheet1!$A$1:$B$65536,2,FALSE)</f>
        <v>1081000</v>
      </c>
      <c r="H756" s="415">
        <f>G756/F756</f>
        <v>1</v>
      </c>
      <c r="I756" s="414">
        <f>G756-D756</f>
        <v>-3321000</v>
      </c>
      <c r="J756" s="415">
        <f>I756/D756</f>
        <v>-0.754429804634257</v>
      </c>
    </row>
    <row r="757" s="352" customFormat="1" ht="24" customHeight="1" spans="1:10">
      <c r="A757" s="412">
        <v>2110404</v>
      </c>
      <c r="B757" s="413">
        <f t="shared" si="156"/>
        <v>7</v>
      </c>
      <c r="C757" s="6" t="s">
        <v>631</v>
      </c>
      <c r="D757" s="414"/>
      <c r="E757" s="414"/>
      <c r="F757" s="414"/>
      <c r="G757" s="414"/>
      <c r="H757" s="415"/>
      <c r="I757" s="414"/>
      <c r="J757" s="415"/>
    </row>
    <row r="758" s="352" customFormat="1" ht="24" customHeight="1" spans="1:10">
      <c r="A758" s="412">
        <v>2110405</v>
      </c>
      <c r="B758" s="413">
        <f t="shared" si="156"/>
        <v>7</v>
      </c>
      <c r="C758" s="6" t="s">
        <v>632</v>
      </c>
      <c r="D758" s="414"/>
      <c r="E758" s="414"/>
      <c r="F758" s="414"/>
      <c r="G758" s="414"/>
      <c r="H758" s="415"/>
      <c r="I758" s="414"/>
      <c r="J758" s="415"/>
    </row>
    <row r="759" s="352" customFormat="1" ht="24" customHeight="1" spans="1:10">
      <c r="A759" s="412">
        <v>2110406</v>
      </c>
      <c r="B759" s="413">
        <f t="shared" si="156"/>
        <v>7</v>
      </c>
      <c r="C759" s="6" t="s">
        <v>633</v>
      </c>
      <c r="D759" s="414"/>
      <c r="E759" s="414"/>
      <c r="F759" s="414"/>
      <c r="G759" s="414"/>
      <c r="H759" s="415"/>
      <c r="I759" s="414"/>
      <c r="J759" s="415"/>
    </row>
    <row r="760" s="352" customFormat="1" ht="24" customHeight="1" spans="1:10">
      <c r="A760" s="412">
        <v>2110499</v>
      </c>
      <c r="B760" s="413">
        <f t="shared" si="156"/>
        <v>7</v>
      </c>
      <c r="C760" s="6" t="s">
        <v>634</v>
      </c>
      <c r="D760" s="414"/>
      <c r="E760" s="414"/>
      <c r="F760" s="414"/>
      <c r="G760" s="414"/>
      <c r="H760" s="415"/>
      <c r="I760" s="414"/>
      <c r="J760" s="415"/>
    </row>
    <row r="761" s="352" customFormat="1" ht="24" customHeight="1" spans="1:10">
      <c r="A761" s="407">
        <v>21105</v>
      </c>
      <c r="B761" s="408">
        <f t="shared" si="156"/>
        <v>5</v>
      </c>
      <c r="C761" s="409" t="s">
        <v>635</v>
      </c>
      <c r="D761" s="410">
        <v>88607</v>
      </c>
      <c r="E761" s="410">
        <v>63700</v>
      </c>
      <c r="F761" s="410">
        <f>VLOOKUP(A761,[2]Sheet2!$A$1:$B$65536,2,FALSE)</f>
        <v>2349512.16</v>
      </c>
      <c r="G761" s="410">
        <f>VLOOKUP(A761,[2]Sheet1!$A$1:$B$65536,2,FALSE)</f>
        <v>3059811.01</v>
      </c>
      <c r="H761" s="411">
        <f>G761/F761</f>
        <v>1.30231758834566</v>
      </c>
      <c r="I761" s="410">
        <f>G761-D761</f>
        <v>2971204.01</v>
      </c>
      <c r="J761" s="411">
        <f>I761/D761</f>
        <v>33.53238468744</v>
      </c>
    </row>
    <row r="762" s="352" customFormat="1" ht="24" customHeight="1" spans="1:10">
      <c r="A762" s="412">
        <v>2110501</v>
      </c>
      <c r="B762" s="413">
        <f t="shared" si="156"/>
        <v>7</v>
      </c>
      <c r="C762" s="6" t="s">
        <v>636</v>
      </c>
      <c r="D762" s="414">
        <v>88607</v>
      </c>
      <c r="E762" s="414">
        <v>63700</v>
      </c>
      <c r="F762" s="414">
        <f>VLOOKUP(A762,[2]Sheet2!$A$1:$B$65536,2,FALSE)</f>
        <v>2349512.16</v>
      </c>
      <c r="G762" s="414">
        <f>VLOOKUP(A762,[2]Sheet1!$A$1:$B$65536,2,FALSE)</f>
        <v>2522644.93</v>
      </c>
      <c r="H762" s="415">
        <f>G762/F762</f>
        <v>1.07368881632007</v>
      </c>
      <c r="I762" s="414">
        <f>G762-D762</f>
        <v>2434037.93</v>
      </c>
      <c r="J762" s="415">
        <f>I762/D762</f>
        <v>27.4700410802758</v>
      </c>
    </row>
    <row r="763" s="352" customFormat="1" ht="24" customHeight="1" spans="1:10">
      <c r="A763" s="412">
        <v>2110502</v>
      </c>
      <c r="B763" s="413">
        <f t="shared" si="156"/>
        <v>7</v>
      </c>
      <c r="C763" s="6" t="s">
        <v>637</v>
      </c>
      <c r="D763" s="414"/>
      <c r="E763" s="414"/>
      <c r="F763" s="414"/>
      <c r="G763" s="414">
        <f>VLOOKUP(A763,[2]Sheet1!$A$1:$B$65536,2,FALSE)</f>
        <v>537166.08</v>
      </c>
      <c r="H763" s="415"/>
      <c r="I763" s="414"/>
      <c r="J763" s="415"/>
    </row>
    <row r="764" s="352" customFormat="1" ht="24" customHeight="1" spans="1:10">
      <c r="A764" s="412">
        <v>2110503</v>
      </c>
      <c r="B764" s="413">
        <f t="shared" si="156"/>
        <v>7</v>
      </c>
      <c r="C764" s="6" t="s">
        <v>638</v>
      </c>
      <c r="D764" s="414"/>
      <c r="E764" s="414"/>
      <c r="F764" s="414"/>
      <c r="G764" s="414"/>
      <c r="H764" s="415"/>
      <c r="I764" s="414"/>
      <c r="J764" s="415"/>
    </row>
    <row r="765" s="352" customFormat="1" ht="24" customHeight="1" spans="1:10">
      <c r="A765" s="412">
        <v>2110506</v>
      </c>
      <c r="B765" s="413">
        <f t="shared" si="156"/>
        <v>7</v>
      </c>
      <c r="C765" s="6" t="s">
        <v>639</v>
      </c>
      <c r="D765" s="414"/>
      <c r="E765" s="414"/>
      <c r="F765" s="414"/>
      <c r="G765" s="414"/>
      <c r="H765" s="415"/>
      <c r="I765" s="414"/>
      <c r="J765" s="415"/>
    </row>
    <row r="766" s="352" customFormat="1" ht="24" customHeight="1" spans="1:10">
      <c r="A766" s="412">
        <v>2110507</v>
      </c>
      <c r="B766" s="413">
        <f t="shared" si="156"/>
        <v>7</v>
      </c>
      <c r="C766" s="6" t="s">
        <v>640</v>
      </c>
      <c r="D766" s="414"/>
      <c r="E766" s="414"/>
      <c r="F766" s="414"/>
      <c r="G766" s="414"/>
      <c r="H766" s="415"/>
      <c r="I766" s="414"/>
      <c r="J766" s="415"/>
    </row>
    <row r="767" s="352" customFormat="1" ht="24" customHeight="1" spans="1:10">
      <c r="A767" s="412">
        <v>2110599</v>
      </c>
      <c r="B767" s="413">
        <f t="shared" si="156"/>
        <v>7</v>
      </c>
      <c r="C767" s="6" t="s">
        <v>641</v>
      </c>
      <c r="D767" s="414"/>
      <c r="E767" s="414"/>
      <c r="F767" s="414"/>
      <c r="G767" s="414"/>
      <c r="H767" s="415"/>
      <c r="I767" s="414"/>
      <c r="J767" s="415"/>
    </row>
    <row r="768" s="352" customFormat="1" ht="24" customHeight="1" spans="1:10">
      <c r="A768" s="407">
        <v>21106</v>
      </c>
      <c r="B768" s="408">
        <f t="shared" si="156"/>
        <v>5</v>
      </c>
      <c r="C768" s="409" t="s">
        <v>642</v>
      </c>
      <c r="D768" s="410"/>
      <c r="E768" s="410"/>
      <c r="F768" s="410"/>
      <c r="G768" s="410"/>
      <c r="H768" s="411"/>
      <c r="I768" s="410"/>
      <c r="J768" s="411"/>
    </row>
    <row r="769" s="352" customFormat="1" ht="24" customHeight="1" spans="1:10">
      <c r="A769" s="412">
        <v>2110602</v>
      </c>
      <c r="B769" s="413">
        <f t="shared" si="156"/>
        <v>7</v>
      </c>
      <c r="C769" s="6" t="s">
        <v>643</v>
      </c>
      <c r="D769" s="414"/>
      <c r="E769" s="414"/>
      <c r="F769" s="414"/>
      <c r="G769" s="414"/>
      <c r="H769" s="415"/>
      <c r="I769" s="414"/>
      <c r="J769" s="415"/>
    </row>
    <row r="770" s="352" customFormat="1" ht="24" customHeight="1" spans="1:10">
      <c r="A770" s="412">
        <v>2110603</v>
      </c>
      <c r="B770" s="413">
        <f t="shared" si="156"/>
        <v>7</v>
      </c>
      <c r="C770" s="6" t="s">
        <v>644</v>
      </c>
      <c r="D770" s="414"/>
      <c r="E770" s="414"/>
      <c r="F770" s="414"/>
      <c r="G770" s="414"/>
      <c r="H770" s="415"/>
      <c r="I770" s="414"/>
      <c r="J770" s="415"/>
    </row>
    <row r="771" s="352" customFormat="1" ht="24" customHeight="1" spans="1:10">
      <c r="A771" s="412">
        <v>2110604</v>
      </c>
      <c r="B771" s="413">
        <f t="shared" si="156"/>
        <v>7</v>
      </c>
      <c r="C771" s="6" t="s">
        <v>645</v>
      </c>
      <c r="D771" s="414"/>
      <c r="E771" s="414"/>
      <c r="F771" s="414"/>
      <c r="G771" s="414"/>
      <c r="H771" s="415"/>
      <c r="I771" s="414"/>
      <c r="J771" s="415"/>
    </row>
    <row r="772" s="352" customFormat="1" ht="24" customHeight="1" spans="1:10">
      <c r="A772" s="412">
        <v>2110605</v>
      </c>
      <c r="B772" s="413">
        <f t="shared" si="156"/>
        <v>7</v>
      </c>
      <c r="C772" s="6" t="s">
        <v>646</v>
      </c>
      <c r="D772" s="414"/>
      <c r="E772" s="414"/>
      <c r="F772" s="414"/>
      <c r="G772" s="414"/>
      <c r="H772" s="415"/>
      <c r="I772" s="414"/>
      <c r="J772" s="415"/>
    </row>
    <row r="773" s="352" customFormat="1" ht="24" customHeight="1" spans="1:10">
      <c r="A773" s="412">
        <v>2110699</v>
      </c>
      <c r="B773" s="413">
        <f t="shared" si="156"/>
        <v>7</v>
      </c>
      <c r="C773" s="6" t="s">
        <v>647</v>
      </c>
      <c r="D773" s="414"/>
      <c r="E773" s="414"/>
      <c r="F773" s="414"/>
      <c r="G773" s="414"/>
      <c r="H773" s="415"/>
      <c r="I773" s="414"/>
      <c r="J773" s="415"/>
    </row>
    <row r="774" s="352" customFormat="1" ht="24" customHeight="1" spans="1:10">
      <c r="A774" s="407">
        <v>21107</v>
      </c>
      <c r="B774" s="408">
        <f t="shared" si="156"/>
        <v>5</v>
      </c>
      <c r="C774" s="409" t="s">
        <v>648</v>
      </c>
      <c r="D774" s="410"/>
      <c r="E774" s="410"/>
      <c r="F774" s="410"/>
      <c r="G774" s="410"/>
      <c r="H774" s="411"/>
      <c r="I774" s="410"/>
      <c r="J774" s="411"/>
    </row>
    <row r="775" s="352" customFormat="1" ht="24" customHeight="1" spans="1:10">
      <c r="A775" s="412">
        <v>2110704</v>
      </c>
      <c r="B775" s="413">
        <f t="shared" si="156"/>
        <v>7</v>
      </c>
      <c r="C775" s="6" t="s">
        <v>649</v>
      </c>
      <c r="D775" s="414"/>
      <c r="E775" s="414"/>
      <c r="F775" s="414"/>
      <c r="G775" s="414"/>
      <c r="H775" s="415"/>
      <c r="I775" s="414"/>
      <c r="J775" s="415"/>
    </row>
    <row r="776" s="352" customFormat="1" ht="24" customHeight="1" spans="1:10">
      <c r="A776" s="412">
        <v>2110799</v>
      </c>
      <c r="B776" s="413">
        <f t="shared" ref="B776:B839" si="163">LEN(A776)</f>
        <v>7</v>
      </c>
      <c r="C776" s="6" t="s">
        <v>650</v>
      </c>
      <c r="D776" s="414"/>
      <c r="E776" s="414"/>
      <c r="F776" s="414"/>
      <c r="G776" s="414"/>
      <c r="H776" s="415"/>
      <c r="I776" s="414"/>
      <c r="J776" s="415"/>
    </row>
    <row r="777" s="352" customFormat="1" ht="24" customHeight="1" spans="1:10">
      <c r="A777" s="407">
        <v>21108</v>
      </c>
      <c r="B777" s="408">
        <f t="shared" si="163"/>
        <v>5</v>
      </c>
      <c r="C777" s="409" t="s">
        <v>651</v>
      </c>
      <c r="D777" s="410"/>
      <c r="E777" s="410"/>
      <c r="F777" s="410"/>
      <c r="G777" s="410"/>
      <c r="H777" s="411"/>
      <c r="I777" s="410"/>
      <c r="J777" s="411"/>
    </row>
    <row r="778" s="352" customFormat="1" ht="24" customHeight="1" spans="1:10">
      <c r="A778" s="412">
        <v>2110804</v>
      </c>
      <c r="B778" s="413">
        <f t="shared" si="163"/>
        <v>7</v>
      </c>
      <c r="C778" s="6" t="s">
        <v>652</v>
      </c>
      <c r="D778" s="414"/>
      <c r="E778" s="414"/>
      <c r="F778" s="414"/>
      <c r="G778" s="414"/>
      <c r="H778" s="415"/>
      <c r="I778" s="414"/>
      <c r="J778" s="415"/>
    </row>
    <row r="779" s="352" customFormat="1" ht="24" customHeight="1" spans="1:10">
      <c r="A779" s="412">
        <v>2110899</v>
      </c>
      <c r="B779" s="413">
        <f t="shared" si="163"/>
        <v>7</v>
      </c>
      <c r="C779" s="6" t="s">
        <v>653</v>
      </c>
      <c r="D779" s="414"/>
      <c r="E779" s="414"/>
      <c r="F779" s="414"/>
      <c r="G779" s="414"/>
      <c r="H779" s="415"/>
      <c r="I779" s="414"/>
      <c r="J779" s="415"/>
    </row>
    <row r="780" s="352" customFormat="1" ht="24" customHeight="1" spans="1:10">
      <c r="A780" s="407">
        <v>21109</v>
      </c>
      <c r="B780" s="408">
        <f t="shared" si="163"/>
        <v>5</v>
      </c>
      <c r="C780" s="409" t="s">
        <v>654</v>
      </c>
      <c r="D780" s="410"/>
      <c r="E780" s="410"/>
      <c r="F780" s="410"/>
      <c r="G780" s="410"/>
      <c r="H780" s="411"/>
      <c r="I780" s="410"/>
      <c r="J780" s="411"/>
    </row>
    <row r="781" s="352" customFormat="1" ht="24" customHeight="1" spans="1:10">
      <c r="A781" s="412">
        <v>2110901</v>
      </c>
      <c r="B781" s="413">
        <f t="shared" si="163"/>
        <v>7</v>
      </c>
      <c r="C781" s="6" t="s">
        <v>655</v>
      </c>
      <c r="D781" s="414"/>
      <c r="E781" s="414"/>
      <c r="F781" s="414"/>
      <c r="G781" s="414"/>
      <c r="H781" s="415"/>
      <c r="I781" s="414"/>
      <c r="J781" s="415"/>
    </row>
    <row r="782" s="352" customFormat="1" ht="24" customHeight="1" spans="1:10">
      <c r="A782" s="407">
        <v>21110</v>
      </c>
      <c r="B782" s="408">
        <f t="shared" si="163"/>
        <v>5</v>
      </c>
      <c r="C782" s="409" t="s">
        <v>656</v>
      </c>
      <c r="D782" s="410">
        <v>591328.81</v>
      </c>
      <c r="E782" s="410">
        <v>4290939.34</v>
      </c>
      <c r="F782" s="410">
        <f>VLOOKUP(A782,[2]Sheet2!$A$1:$B$65536,2,FALSE)</f>
        <v>10835483.1</v>
      </c>
      <c r="G782" s="410">
        <f>VLOOKUP(A782,[2]Sheet1!$A$1:$B$65536,2,FALSE)</f>
        <v>602423.85</v>
      </c>
      <c r="H782" s="411">
        <f>G782/F782</f>
        <v>0.0555973226519083</v>
      </c>
      <c r="I782" s="410">
        <f t="shared" ref="I782:I784" si="164">G782-D782</f>
        <v>11095.0399999999</v>
      </c>
      <c r="J782" s="411">
        <f>I782/D782</f>
        <v>0.0187628943700543</v>
      </c>
    </row>
    <row r="783" s="352" customFormat="1" ht="24" customHeight="1" spans="1:10">
      <c r="A783" s="412">
        <v>2111001</v>
      </c>
      <c r="B783" s="413">
        <f t="shared" si="163"/>
        <v>7</v>
      </c>
      <c r="C783" s="6" t="s">
        <v>657</v>
      </c>
      <c r="D783" s="414">
        <v>591328.81</v>
      </c>
      <c r="E783" s="414">
        <v>4290939.34</v>
      </c>
      <c r="F783" s="414">
        <f>VLOOKUP(A783,[2]Sheet2!$A$1:$B$65536,2,FALSE)</f>
        <v>10835483.1</v>
      </c>
      <c r="G783" s="414">
        <f>VLOOKUP(A783,[2]Sheet1!$A$1:$B$65536,2,FALSE)</f>
        <v>602423.85</v>
      </c>
      <c r="H783" s="415">
        <f>G783/F783</f>
        <v>0.0555973226519083</v>
      </c>
      <c r="I783" s="414">
        <f t="shared" si="164"/>
        <v>11095.0399999999</v>
      </c>
      <c r="J783" s="415">
        <f>I783/D783</f>
        <v>0.0187628943700543</v>
      </c>
    </row>
    <row r="784" s="352" customFormat="1" ht="24" customHeight="1" spans="1:10">
      <c r="A784" s="407">
        <v>21111</v>
      </c>
      <c r="B784" s="408">
        <f t="shared" si="163"/>
        <v>5</v>
      </c>
      <c r="C784" s="409" t="s">
        <v>658</v>
      </c>
      <c r="D784" s="410"/>
      <c r="E784" s="410"/>
      <c r="F784" s="410"/>
      <c r="G784" s="410">
        <f>VLOOKUP(A784,[2]Sheet1!$A$1:$B$65536,2,FALSE)</f>
        <v>115035</v>
      </c>
      <c r="H784" s="411"/>
      <c r="I784" s="410">
        <f t="shared" si="164"/>
        <v>115035</v>
      </c>
      <c r="J784" s="411"/>
    </row>
    <row r="785" s="352" customFormat="1" ht="24" customHeight="1" spans="1:10">
      <c r="A785" s="412">
        <v>2111101</v>
      </c>
      <c r="B785" s="413">
        <f t="shared" si="163"/>
        <v>7</v>
      </c>
      <c r="C785" s="6" t="s">
        <v>659</v>
      </c>
      <c r="D785" s="414"/>
      <c r="E785" s="414"/>
      <c r="F785" s="414"/>
      <c r="G785" s="414">
        <f>VLOOKUP(A785,[2]Sheet1!$A$1:$B$65536,2,FALSE)</f>
        <v>115035</v>
      </c>
      <c r="H785" s="415"/>
      <c r="I785" s="414"/>
      <c r="J785" s="415"/>
    </row>
    <row r="786" s="352" customFormat="1" ht="24" customHeight="1" spans="1:10">
      <c r="A786" s="412">
        <v>2111102</v>
      </c>
      <c r="B786" s="413">
        <f t="shared" si="163"/>
        <v>7</v>
      </c>
      <c r="C786" s="6" t="s">
        <v>660</v>
      </c>
      <c r="D786" s="414"/>
      <c r="E786" s="414"/>
      <c r="F786" s="414"/>
      <c r="G786" s="414"/>
      <c r="H786" s="415"/>
      <c r="I786" s="414"/>
      <c r="J786" s="415"/>
    </row>
    <row r="787" s="352" customFormat="1" ht="24" customHeight="1" spans="1:10">
      <c r="A787" s="412">
        <v>2111103</v>
      </c>
      <c r="B787" s="413">
        <f t="shared" si="163"/>
        <v>7</v>
      </c>
      <c r="C787" s="6" t="s">
        <v>661</v>
      </c>
      <c r="D787" s="414"/>
      <c r="E787" s="414"/>
      <c r="F787" s="414"/>
      <c r="G787" s="414"/>
      <c r="H787" s="415"/>
      <c r="I787" s="414"/>
      <c r="J787" s="415"/>
    </row>
    <row r="788" s="352" customFormat="1" ht="24" customHeight="1" spans="1:10">
      <c r="A788" s="412">
        <v>2111104</v>
      </c>
      <c r="B788" s="413">
        <f t="shared" si="163"/>
        <v>7</v>
      </c>
      <c r="C788" s="6" t="s">
        <v>662</v>
      </c>
      <c r="D788" s="414"/>
      <c r="E788" s="414"/>
      <c r="F788" s="414"/>
      <c r="G788" s="414"/>
      <c r="H788" s="415"/>
      <c r="I788" s="414"/>
      <c r="J788" s="415"/>
    </row>
    <row r="789" s="352" customFormat="1" ht="24" customHeight="1" spans="1:10">
      <c r="A789" s="412">
        <v>2111199</v>
      </c>
      <c r="B789" s="413">
        <f t="shared" si="163"/>
        <v>7</v>
      </c>
      <c r="C789" s="6" t="s">
        <v>663</v>
      </c>
      <c r="D789" s="414"/>
      <c r="E789" s="414"/>
      <c r="F789" s="414"/>
      <c r="G789" s="414"/>
      <c r="H789" s="415"/>
      <c r="I789" s="414"/>
      <c r="J789" s="415"/>
    </row>
    <row r="790" s="352" customFormat="1" ht="24" customHeight="1" spans="1:10">
      <c r="A790" s="407">
        <v>21112</v>
      </c>
      <c r="B790" s="408">
        <f t="shared" si="163"/>
        <v>5</v>
      </c>
      <c r="C790" s="409" t="s">
        <v>664</v>
      </c>
      <c r="D790" s="410"/>
      <c r="E790" s="410"/>
      <c r="F790" s="410"/>
      <c r="G790" s="410"/>
      <c r="H790" s="411"/>
      <c r="I790" s="410"/>
      <c r="J790" s="411"/>
    </row>
    <row r="791" s="352" customFormat="1" ht="24" customHeight="1" spans="1:10">
      <c r="A791" s="412">
        <v>2111201</v>
      </c>
      <c r="B791" s="413">
        <f t="shared" si="163"/>
        <v>7</v>
      </c>
      <c r="C791" s="6" t="s">
        <v>665</v>
      </c>
      <c r="D791" s="414"/>
      <c r="E791" s="414"/>
      <c r="F791" s="414"/>
      <c r="G791" s="414"/>
      <c r="H791" s="415"/>
      <c r="I791" s="414"/>
      <c r="J791" s="415"/>
    </row>
    <row r="792" s="352" customFormat="1" ht="24" customHeight="1" spans="1:10">
      <c r="A792" s="407">
        <v>21113</v>
      </c>
      <c r="B792" s="408">
        <f t="shared" si="163"/>
        <v>5</v>
      </c>
      <c r="C792" s="409" t="s">
        <v>666</v>
      </c>
      <c r="D792" s="410"/>
      <c r="E792" s="410"/>
      <c r="F792" s="410"/>
      <c r="G792" s="410"/>
      <c r="H792" s="411"/>
      <c r="I792" s="410"/>
      <c r="J792" s="411"/>
    </row>
    <row r="793" s="352" customFormat="1" ht="24" customHeight="1" spans="1:10">
      <c r="A793" s="412">
        <v>2111301</v>
      </c>
      <c r="B793" s="413">
        <f t="shared" si="163"/>
        <v>7</v>
      </c>
      <c r="C793" s="6" t="s">
        <v>667</v>
      </c>
      <c r="D793" s="414"/>
      <c r="E793" s="414"/>
      <c r="F793" s="414"/>
      <c r="G793" s="414"/>
      <c r="H793" s="415"/>
      <c r="I793" s="414"/>
      <c r="J793" s="415"/>
    </row>
    <row r="794" s="352" customFormat="1" ht="24" customHeight="1" spans="1:10">
      <c r="A794" s="407">
        <v>21114</v>
      </c>
      <c r="B794" s="408">
        <f t="shared" si="163"/>
        <v>5</v>
      </c>
      <c r="C794" s="409" t="s">
        <v>668</v>
      </c>
      <c r="D794" s="410"/>
      <c r="E794" s="410"/>
      <c r="F794" s="410"/>
      <c r="G794" s="410"/>
      <c r="H794" s="411"/>
      <c r="I794" s="410"/>
      <c r="J794" s="411"/>
    </row>
    <row r="795" s="352" customFormat="1" ht="24" customHeight="1" spans="1:10">
      <c r="A795" s="412">
        <v>2111401</v>
      </c>
      <c r="B795" s="413">
        <f t="shared" si="163"/>
        <v>7</v>
      </c>
      <c r="C795" s="6" t="s">
        <v>58</v>
      </c>
      <c r="D795" s="414"/>
      <c r="E795" s="414"/>
      <c r="F795" s="414"/>
      <c r="G795" s="414"/>
      <c r="H795" s="415"/>
      <c r="I795" s="414"/>
      <c r="J795" s="415"/>
    </row>
    <row r="796" s="352" customFormat="1" ht="24" customHeight="1" spans="1:10">
      <c r="A796" s="412">
        <v>2111402</v>
      </c>
      <c r="B796" s="413">
        <f t="shared" si="163"/>
        <v>7</v>
      </c>
      <c r="C796" s="6" t="s">
        <v>59</v>
      </c>
      <c r="D796" s="414"/>
      <c r="E796" s="414"/>
      <c r="F796" s="414"/>
      <c r="G796" s="414"/>
      <c r="H796" s="415"/>
      <c r="I796" s="414"/>
      <c r="J796" s="415"/>
    </row>
    <row r="797" s="352" customFormat="1" ht="24" customHeight="1" spans="1:10">
      <c r="A797" s="412">
        <v>2111403</v>
      </c>
      <c r="B797" s="413">
        <f t="shared" si="163"/>
        <v>7</v>
      </c>
      <c r="C797" s="6" t="s">
        <v>60</v>
      </c>
      <c r="D797" s="414"/>
      <c r="E797" s="414"/>
      <c r="F797" s="414"/>
      <c r="G797" s="414"/>
      <c r="H797" s="415"/>
      <c r="I797" s="414"/>
      <c r="J797" s="415"/>
    </row>
    <row r="798" s="352" customFormat="1" ht="24" customHeight="1" spans="1:10">
      <c r="A798" s="412">
        <v>2111406</v>
      </c>
      <c r="B798" s="413">
        <f t="shared" si="163"/>
        <v>7</v>
      </c>
      <c r="C798" s="6" t="s">
        <v>669</v>
      </c>
      <c r="D798" s="414"/>
      <c r="E798" s="414"/>
      <c r="F798" s="414"/>
      <c r="G798" s="414"/>
      <c r="H798" s="415"/>
      <c r="I798" s="414"/>
      <c r="J798" s="415"/>
    </row>
    <row r="799" s="352" customFormat="1" ht="24" customHeight="1" spans="1:10">
      <c r="A799" s="412">
        <v>2111407</v>
      </c>
      <c r="B799" s="413">
        <f t="shared" si="163"/>
        <v>7</v>
      </c>
      <c r="C799" s="6" t="s">
        <v>670</v>
      </c>
      <c r="D799" s="414"/>
      <c r="E799" s="414"/>
      <c r="F799" s="414"/>
      <c r="G799" s="414"/>
      <c r="H799" s="415"/>
      <c r="I799" s="414"/>
      <c r="J799" s="415"/>
    </row>
    <row r="800" s="352" customFormat="1" ht="24" customHeight="1" spans="1:10">
      <c r="A800" s="412">
        <v>2111408</v>
      </c>
      <c r="B800" s="413">
        <f t="shared" si="163"/>
        <v>7</v>
      </c>
      <c r="C800" s="6" t="s">
        <v>671</v>
      </c>
      <c r="D800" s="414"/>
      <c r="E800" s="414"/>
      <c r="F800" s="414"/>
      <c r="G800" s="414"/>
      <c r="H800" s="415"/>
      <c r="I800" s="414"/>
      <c r="J800" s="415"/>
    </row>
    <row r="801" s="352" customFormat="1" ht="24" customHeight="1" spans="1:10">
      <c r="A801" s="412">
        <v>2111411</v>
      </c>
      <c r="B801" s="413">
        <f t="shared" si="163"/>
        <v>7</v>
      </c>
      <c r="C801" s="6" t="s">
        <v>99</v>
      </c>
      <c r="D801" s="414"/>
      <c r="E801" s="414"/>
      <c r="F801" s="414"/>
      <c r="G801" s="414"/>
      <c r="H801" s="415"/>
      <c r="I801" s="414"/>
      <c r="J801" s="415"/>
    </row>
    <row r="802" s="352" customFormat="1" ht="24" customHeight="1" spans="1:10">
      <c r="A802" s="412">
        <v>2111413</v>
      </c>
      <c r="B802" s="413">
        <f t="shared" si="163"/>
        <v>7</v>
      </c>
      <c r="C802" s="6" t="s">
        <v>672</v>
      </c>
      <c r="D802" s="414"/>
      <c r="E802" s="414"/>
      <c r="F802" s="414"/>
      <c r="G802" s="414"/>
      <c r="H802" s="415"/>
      <c r="I802" s="414"/>
      <c r="J802" s="415"/>
    </row>
    <row r="803" s="352" customFormat="1" ht="24" customHeight="1" spans="1:10">
      <c r="A803" s="412">
        <v>2111450</v>
      </c>
      <c r="B803" s="413">
        <f t="shared" si="163"/>
        <v>7</v>
      </c>
      <c r="C803" s="6" t="s">
        <v>67</v>
      </c>
      <c r="D803" s="414"/>
      <c r="E803" s="414"/>
      <c r="F803" s="414"/>
      <c r="G803" s="414"/>
      <c r="H803" s="415"/>
      <c r="I803" s="414"/>
      <c r="J803" s="415"/>
    </row>
    <row r="804" s="352" customFormat="1" ht="24" customHeight="1" spans="1:10">
      <c r="A804" s="412">
        <v>2111499</v>
      </c>
      <c r="B804" s="413">
        <f t="shared" si="163"/>
        <v>7</v>
      </c>
      <c r="C804" s="6" t="s">
        <v>673</v>
      </c>
      <c r="D804" s="414"/>
      <c r="E804" s="414"/>
      <c r="F804" s="414"/>
      <c r="G804" s="414"/>
      <c r="H804" s="415"/>
      <c r="I804" s="414"/>
      <c r="J804" s="415"/>
    </row>
    <row r="805" s="352" customFormat="1" ht="24" customHeight="1" spans="1:10">
      <c r="A805" s="407">
        <v>21199</v>
      </c>
      <c r="B805" s="408">
        <f t="shared" si="163"/>
        <v>5</v>
      </c>
      <c r="C805" s="409" t="s">
        <v>674</v>
      </c>
      <c r="D805" s="410"/>
      <c r="E805" s="410"/>
      <c r="F805" s="410"/>
      <c r="G805" s="410"/>
      <c r="H805" s="411"/>
      <c r="I805" s="410"/>
      <c r="J805" s="411"/>
    </row>
    <row r="806" s="352" customFormat="1" ht="24" customHeight="1" spans="1:10">
      <c r="A806" s="412">
        <v>2119999</v>
      </c>
      <c r="B806" s="413">
        <f t="shared" si="163"/>
        <v>7</v>
      </c>
      <c r="C806" s="6" t="s">
        <v>675</v>
      </c>
      <c r="D806" s="414"/>
      <c r="E806" s="414"/>
      <c r="F806" s="414"/>
      <c r="G806" s="414"/>
      <c r="H806" s="415"/>
      <c r="I806" s="414"/>
      <c r="J806" s="415"/>
    </row>
    <row r="807" s="352" customFormat="1" ht="24" customHeight="1" spans="1:10">
      <c r="A807" s="401">
        <v>212</v>
      </c>
      <c r="B807" s="402">
        <f t="shared" si="163"/>
        <v>3</v>
      </c>
      <c r="C807" s="423" t="s">
        <v>676</v>
      </c>
      <c r="D807" s="405">
        <v>191160653.02</v>
      </c>
      <c r="E807" s="405">
        <v>35721865.8</v>
      </c>
      <c r="F807" s="424">
        <f>VLOOKUP(A807,[2]Sheet2!$A$1:$B$65536,2,FALSE)</f>
        <v>348703387.31</v>
      </c>
      <c r="G807" s="424">
        <f>VLOOKUP(A807,[2]Sheet1!$A$1:$B$65536,2,FALSE)</f>
        <v>212895490.83</v>
      </c>
      <c r="H807" s="406">
        <f t="shared" ref="H807:H810" si="165">G807/F807</f>
        <v>0.610534622196642</v>
      </c>
      <c r="I807" s="405">
        <f t="shared" ref="I807:I810" si="166">G807-D807</f>
        <v>21734837.81</v>
      </c>
      <c r="J807" s="406">
        <f t="shared" ref="J807:J810" si="167">I807/D807</f>
        <v>0.113699328112915</v>
      </c>
    </row>
    <row r="808" s="352" customFormat="1" ht="24" customHeight="1" spans="1:10">
      <c r="A808" s="407">
        <v>21201</v>
      </c>
      <c r="B808" s="408">
        <f t="shared" si="163"/>
        <v>5</v>
      </c>
      <c r="C808" s="409" t="s">
        <v>677</v>
      </c>
      <c r="D808" s="410">
        <v>50363110</v>
      </c>
      <c r="E808" s="410">
        <v>15102626.76</v>
      </c>
      <c r="F808" s="410">
        <f>VLOOKUP(A808,[2]Sheet2!$A$1:$B$65536,2,FALSE)</f>
        <v>56412743.59</v>
      </c>
      <c r="G808" s="410">
        <f>VLOOKUP(A808,[2]Sheet1!$A$1:$B$65536,2,FALSE)</f>
        <v>57663480.08</v>
      </c>
      <c r="H808" s="411">
        <f t="shared" si="165"/>
        <v>1.02217116932107</v>
      </c>
      <c r="I808" s="410">
        <f t="shared" si="166"/>
        <v>7300370.08</v>
      </c>
      <c r="J808" s="411">
        <f t="shared" si="167"/>
        <v>0.144954711494187</v>
      </c>
    </row>
    <row r="809" s="352" customFormat="1" ht="24" customHeight="1" spans="1:10">
      <c r="A809" s="412">
        <v>2120101</v>
      </c>
      <c r="B809" s="413">
        <f t="shared" si="163"/>
        <v>7</v>
      </c>
      <c r="C809" s="6" t="s">
        <v>58</v>
      </c>
      <c r="D809" s="414">
        <v>1735530.5</v>
      </c>
      <c r="E809" s="414">
        <v>8501871.39</v>
      </c>
      <c r="F809" s="414">
        <f>VLOOKUP(A809,[2]Sheet2!$A$1:$B$65536,2,FALSE)</f>
        <v>13824135.8</v>
      </c>
      <c r="G809" s="414">
        <f>VLOOKUP(A809,[2]Sheet1!$A$1:$B$65536,2,FALSE)</f>
        <v>14230709.84</v>
      </c>
      <c r="H809" s="415">
        <f t="shared" si="165"/>
        <v>1.02941044893381</v>
      </c>
      <c r="I809" s="414">
        <f t="shared" si="166"/>
        <v>12495179.34</v>
      </c>
      <c r="J809" s="415">
        <f t="shared" si="167"/>
        <v>7.19963108686364</v>
      </c>
    </row>
    <row r="810" s="352" customFormat="1" ht="24" customHeight="1" spans="1:10">
      <c r="A810" s="412">
        <v>2120102</v>
      </c>
      <c r="B810" s="413">
        <f t="shared" si="163"/>
        <v>7</v>
      </c>
      <c r="C810" s="6" t="s">
        <v>59</v>
      </c>
      <c r="D810" s="414">
        <v>1814722.5</v>
      </c>
      <c r="E810" s="414"/>
      <c r="F810" s="414">
        <f>VLOOKUP(A810,[2]Sheet2!$A$1:$B$65536,2,FALSE)</f>
        <v>61400</v>
      </c>
      <c r="G810" s="414">
        <f>VLOOKUP(A810,[2]Sheet1!$A$1:$B$65536,2,FALSE)</f>
        <v>61400</v>
      </c>
      <c r="H810" s="415">
        <f t="shared" si="165"/>
        <v>1</v>
      </c>
      <c r="I810" s="414">
        <f t="shared" si="166"/>
        <v>-1753322.5</v>
      </c>
      <c r="J810" s="415">
        <f t="shared" si="167"/>
        <v>-0.966165625873928</v>
      </c>
    </row>
    <row r="811" s="352" customFormat="1" ht="24" customHeight="1" spans="1:10">
      <c r="A811" s="412">
        <v>2120103</v>
      </c>
      <c r="B811" s="413">
        <f t="shared" si="163"/>
        <v>7</v>
      </c>
      <c r="C811" s="6" t="s">
        <v>60</v>
      </c>
      <c r="D811" s="414"/>
      <c r="E811" s="414"/>
      <c r="F811" s="414"/>
      <c r="G811" s="414"/>
      <c r="H811" s="415"/>
      <c r="I811" s="414"/>
      <c r="J811" s="415"/>
    </row>
    <row r="812" s="352" customFormat="1" ht="24" customHeight="1" spans="1:10">
      <c r="A812" s="412">
        <v>2120104</v>
      </c>
      <c r="B812" s="413">
        <f t="shared" si="163"/>
        <v>7</v>
      </c>
      <c r="C812" s="6" t="s">
        <v>678</v>
      </c>
      <c r="D812" s="414">
        <v>39243920.17</v>
      </c>
      <c r="E812" s="414">
        <v>704089.16</v>
      </c>
      <c r="F812" s="414">
        <f>VLOOKUP(A812,[2]Sheet2!$A$1:$B$65536,2,FALSE)</f>
        <v>34388582.33</v>
      </c>
      <c r="G812" s="414">
        <f>VLOOKUP(A812,[2]Sheet1!$A$1:$B$65536,2,FALSE)</f>
        <v>35500401.63</v>
      </c>
      <c r="H812" s="415">
        <f>G812/F812</f>
        <v>1.03233105945836</v>
      </c>
      <c r="I812" s="414">
        <f>G812-D812</f>
        <v>-3743518.54</v>
      </c>
      <c r="J812" s="415">
        <f>I812/D812</f>
        <v>-0.0953910446199952</v>
      </c>
    </row>
    <row r="813" s="352" customFormat="1" ht="24" customHeight="1" spans="1:10">
      <c r="A813" s="412">
        <v>2120105</v>
      </c>
      <c r="B813" s="413">
        <f t="shared" si="163"/>
        <v>7</v>
      </c>
      <c r="C813" s="6" t="s">
        <v>679</v>
      </c>
      <c r="D813" s="414"/>
      <c r="E813" s="414"/>
      <c r="F813" s="414"/>
      <c r="G813" s="414"/>
      <c r="H813" s="415"/>
      <c r="I813" s="414"/>
      <c r="J813" s="415"/>
    </row>
    <row r="814" s="352" customFormat="1" ht="24" customHeight="1" spans="1:10">
      <c r="A814" s="412">
        <v>2120106</v>
      </c>
      <c r="B814" s="413">
        <f t="shared" si="163"/>
        <v>7</v>
      </c>
      <c r="C814" s="6" t="s">
        <v>680</v>
      </c>
      <c r="D814" s="414">
        <v>90000</v>
      </c>
      <c r="E814" s="414"/>
      <c r="F814" s="414">
        <f>VLOOKUP(A814,[2]Sheet2!$A$1:$B$65536,2,FALSE)</f>
        <v>886924.07</v>
      </c>
      <c r="G814" s="414">
        <f>VLOOKUP(A814,[2]Sheet1!$A$1:$B$65536,2,FALSE)</f>
        <v>572187.74</v>
      </c>
      <c r="H814" s="415">
        <f t="shared" ref="H814:H825" si="168">G814/F814</f>
        <v>0.64513723254799</v>
      </c>
      <c r="I814" s="414">
        <f t="shared" ref="I814:I825" si="169">G814-D814</f>
        <v>482187.74</v>
      </c>
      <c r="J814" s="415">
        <f t="shared" ref="J814:J825" si="170">I814/D814</f>
        <v>5.35764155555556</v>
      </c>
    </row>
    <row r="815" s="352" customFormat="1" ht="24" customHeight="1" spans="1:10">
      <c r="A815" s="412">
        <v>2120107</v>
      </c>
      <c r="B815" s="413">
        <f t="shared" si="163"/>
        <v>7</v>
      </c>
      <c r="C815" s="6" t="s">
        <v>681</v>
      </c>
      <c r="D815" s="414"/>
      <c r="E815" s="414"/>
      <c r="F815" s="414"/>
      <c r="G815" s="414"/>
      <c r="H815" s="415"/>
      <c r="I815" s="414"/>
      <c r="J815" s="415"/>
    </row>
    <row r="816" s="352" customFormat="1" ht="24" customHeight="1" spans="1:10">
      <c r="A816" s="412">
        <v>2120109</v>
      </c>
      <c r="B816" s="413">
        <f t="shared" si="163"/>
        <v>7</v>
      </c>
      <c r="C816" s="6" t="s">
        <v>682</v>
      </c>
      <c r="D816" s="414"/>
      <c r="E816" s="414"/>
      <c r="F816" s="414"/>
      <c r="G816" s="414"/>
      <c r="H816" s="415"/>
      <c r="I816" s="414"/>
      <c r="J816" s="415"/>
    </row>
    <row r="817" s="352" customFormat="1" ht="24" customHeight="1" spans="1:10">
      <c r="A817" s="412">
        <v>2120110</v>
      </c>
      <c r="B817" s="413">
        <f t="shared" si="163"/>
        <v>7</v>
      </c>
      <c r="C817" s="6" t="s">
        <v>683</v>
      </c>
      <c r="D817" s="414"/>
      <c r="E817" s="414"/>
      <c r="F817" s="414"/>
      <c r="G817" s="414"/>
      <c r="H817" s="415"/>
      <c r="I817" s="414"/>
      <c r="J817" s="415"/>
    </row>
    <row r="818" s="352" customFormat="1" ht="24" customHeight="1" spans="1:10">
      <c r="A818" s="412">
        <v>2120199</v>
      </c>
      <c r="B818" s="413">
        <f t="shared" si="163"/>
        <v>7</v>
      </c>
      <c r="C818" s="6" t="s">
        <v>684</v>
      </c>
      <c r="D818" s="414">
        <v>7478936.83</v>
      </c>
      <c r="E818" s="414">
        <v>5896666.21</v>
      </c>
      <c r="F818" s="414">
        <f>VLOOKUP(A818,[2]Sheet2!$A$1:$B$65536,2,FALSE)</f>
        <v>7251701.39</v>
      </c>
      <c r="G818" s="414">
        <f>VLOOKUP(A818,[2]Sheet1!$A$1:$B$65536,2,FALSE)</f>
        <v>7298780.87</v>
      </c>
      <c r="H818" s="415">
        <f t="shared" si="168"/>
        <v>1.00649219782614</v>
      </c>
      <c r="I818" s="414">
        <f t="shared" si="169"/>
        <v>-180155.96</v>
      </c>
      <c r="J818" s="415">
        <f t="shared" si="170"/>
        <v>-0.0240884452021772</v>
      </c>
    </row>
    <row r="819" s="352" customFormat="1" ht="24" customHeight="1" spans="1:10">
      <c r="A819" s="407">
        <v>21202</v>
      </c>
      <c r="B819" s="408">
        <f t="shared" si="163"/>
        <v>5</v>
      </c>
      <c r="C819" s="409" t="s">
        <v>685</v>
      </c>
      <c r="D819" s="410">
        <v>1476860</v>
      </c>
      <c r="E819" s="410">
        <v>430000</v>
      </c>
      <c r="F819" s="410">
        <f>VLOOKUP(A819,[2]Sheet2!$A$1:$B$65536,2,FALSE)</f>
        <v>449820</v>
      </c>
      <c r="G819" s="410">
        <f>VLOOKUP(A819,[2]Sheet1!$A$1:$B$65536,2,FALSE)</f>
        <v>286750</v>
      </c>
      <c r="H819" s="411">
        <f t="shared" si="168"/>
        <v>0.637477213107465</v>
      </c>
      <c r="I819" s="410">
        <f t="shared" si="169"/>
        <v>-1190110</v>
      </c>
      <c r="J819" s="411">
        <f t="shared" si="170"/>
        <v>-0.805838061833891</v>
      </c>
    </row>
    <row r="820" s="352" customFormat="1" ht="24" customHeight="1" spans="1:10">
      <c r="A820" s="412">
        <v>2120201</v>
      </c>
      <c r="B820" s="413">
        <f t="shared" si="163"/>
        <v>7</v>
      </c>
      <c r="C820" s="6" t="s">
        <v>686</v>
      </c>
      <c r="D820" s="414">
        <v>1476860</v>
      </c>
      <c r="E820" s="414">
        <v>430000</v>
      </c>
      <c r="F820" s="414">
        <f>VLOOKUP(A820,[2]Sheet2!$A$1:$B$65536,2,FALSE)</f>
        <v>449820</v>
      </c>
      <c r="G820" s="414">
        <f>VLOOKUP(A820,[2]Sheet1!$A$1:$B$65536,2,FALSE)</f>
        <v>286750</v>
      </c>
      <c r="H820" s="415">
        <f t="shared" si="168"/>
        <v>0.637477213107465</v>
      </c>
      <c r="I820" s="414">
        <f t="shared" si="169"/>
        <v>-1190110</v>
      </c>
      <c r="J820" s="415">
        <f t="shared" si="170"/>
        <v>-0.805838061833891</v>
      </c>
    </row>
    <row r="821" s="352" customFormat="1" ht="24" customHeight="1" spans="1:10">
      <c r="A821" s="407">
        <v>21203</v>
      </c>
      <c r="B821" s="408">
        <f t="shared" si="163"/>
        <v>5</v>
      </c>
      <c r="C821" s="409" t="s">
        <v>687</v>
      </c>
      <c r="D821" s="410">
        <v>21030540.6</v>
      </c>
      <c r="E821" s="410">
        <v>6546840</v>
      </c>
      <c r="F821" s="410">
        <f>VLOOKUP(A821,[2]Sheet2!$A$1:$B$65536,2,FALSE)</f>
        <v>159060133.74</v>
      </c>
      <c r="G821" s="410">
        <f>VLOOKUP(A821,[2]Sheet1!$A$1:$B$65536,2,FALSE)</f>
        <v>14483294.79</v>
      </c>
      <c r="H821" s="411">
        <f t="shared" si="168"/>
        <v>0.0910554671962895</v>
      </c>
      <c r="I821" s="410">
        <f t="shared" si="169"/>
        <v>-6547245.81</v>
      </c>
      <c r="J821" s="411">
        <f t="shared" si="170"/>
        <v>-0.311320851638022</v>
      </c>
    </row>
    <row r="822" s="352" customFormat="1" ht="24" customHeight="1" spans="1:10">
      <c r="A822" s="412">
        <v>2120303</v>
      </c>
      <c r="B822" s="413">
        <f t="shared" si="163"/>
        <v>7</v>
      </c>
      <c r="C822" s="6" t="s">
        <v>688</v>
      </c>
      <c r="D822" s="414">
        <v>1000000</v>
      </c>
      <c r="E822" s="414"/>
      <c r="F822" s="414">
        <f>VLOOKUP(A822,[2]Sheet2!$A$1:$B$65536,2,FALSE)</f>
        <v>155090000</v>
      </c>
      <c r="G822" s="414">
        <f>VLOOKUP(A822,[2]Sheet1!$A$1:$B$65536,2,FALSE)</f>
        <v>13623038</v>
      </c>
      <c r="H822" s="415">
        <f t="shared" si="168"/>
        <v>0.087839564124057</v>
      </c>
      <c r="I822" s="414">
        <f t="shared" si="169"/>
        <v>12623038</v>
      </c>
      <c r="J822" s="415">
        <f t="shared" si="170"/>
        <v>12.623038</v>
      </c>
    </row>
    <row r="823" s="352" customFormat="1" ht="24" customHeight="1" spans="1:10">
      <c r="A823" s="412">
        <v>2120399</v>
      </c>
      <c r="B823" s="413">
        <f t="shared" si="163"/>
        <v>7</v>
      </c>
      <c r="C823" s="6" t="s">
        <v>689</v>
      </c>
      <c r="D823" s="414">
        <v>20030540.6</v>
      </c>
      <c r="E823" s="414">
        <v>6546840</v>
      </c>
      <c r="F823" s="414">
        <f>VLOOKUP(A823,[2]Sheet2!$A$1:$B$65536,2,FALSE)</f>
        <v>3970133.74</v>
      </c>
      <c r="G823" s="414">
        <f>VLOOKUP(A823,[2]Sheet1!$A$1:$B$65536,2,FALSE)</f>
        <v>860256.79</v>
      </c>
      <c r="H823" s="415">
        <f t="shared" si="168"/>
        <v>0.2166820682469</v>
      </c>
      <c r="I823" s="414">
        <f t="shared" si="169"/>
        <v>-19170283.81</v>
      </c>
      <c r="J823" s="415">
        <f t="shared" si="170"/>
        <v>-0.957052742251</v>
      </c>
    </row>
    <row r="824" s="352" customFormat="1" ht="24" customHeight="1" spans="1:10">
      <c r="A824" s="407">
        <v>21205</v>
      </c>
      <c r="B824" s="408">
        <f t="shared" si="163"/>
        <v>5</v>
      </c>
      <c r="C824" s="409" t="s">
        <v>690</v>
      </c>
      <c r="D824" s="410">
        <v>101709764.9</v>
      </c>
      <c r="E824" s="410">
        <v>12705915.38</v>
      </c>
      <c r="F824" s="410">
        <f>VLOOKUP(A824,[2]Sheet2!$A$1:$B$65536,2,FALSE)</f>
        <v>73006489.88</v>
      </c>
      <c r="G824" s="410">
        <f>VLOOKUP(A824,[2]Sheet1!$A$1:$B$65536,2,FALSE)</f>
        <v>80157676.04</v>
      </c>
      <c r="H824" s="411">
        <f t="shared" si="168"/>
        <v>1.09795274600593</v>
      </c>
      <c r="I824" s="410">
        <f t="shared" si="169"/>
        <v>-21552088.86</v>
      </c>
      <c r="J824" s="411">
        <f t="shared" si="170"/>
        <v>-0.211897932132571</v>
      </c>
    </row>
    <row r="825" s="352" customFormat="1" ht="24" customHeight="1" spans="1:10">
      <c r="A825" s="412">
        <v>2120501</v>
      </c>
      <c r="B825" s="413">
        <f t="shared" si="163"/>
        <v>7</v>
      </c>
      <c r="C825" s="6" t="s">
        <v>691</v>
      </c>
      <c r="D825" s="414">
        <v>101709764.9</v>
      </c>
      <c r="E825" s="414">
        <v>12705915.38</v>
      </c>
      <c r="F825" s="414">
        <f>VLOOKUP(A825,[2]Sheet2!$A$1:$B$65536,2,FALSE)</f>
        <v>73006489.88</v>
      </c>
      <c r="G825" s="414">
        <f>VLOOKUP(A825,[2]Sheet1!$A$1:$B$65536,2,FALSE)</f>
        <v>80157676.04</v>
      </c>
      <c r="H825" s="415">
        <f t="shared" si="168"/>
        <v>1.09795274600593</v>
      </c>
      <c r="I825" s="414">
        <f t="shared" si="169"/>
        <v>-21552088.86</v>
      </c>
      <c r="J825" s="415">
        <f t="shared" si="170"/>
        <v>-0.211897932132571</v>
      </c>
    </row>
    <row r="826" s="352" customFormat="1" ht="24" customHeight="1" spans="1:10">
      <c r="A826" s="407">
        <v>21206</v>
      </c>
      <c r="B826" s="408">
        <f t="shared" si="163"/>
        <v>5</v>
      </c>
      <c r="C826" s="409" t="s">
        <v>692</v>
      </c>
      <c r="D826" s="410"/>
      <c r="E826" s="410"/>
      <c r="F826" s="410"/>
      <c r="G826" s="410"/>
      <c r="H826" s="411"/>
      <c r="I826" s="410"/>
      <c r="J826" s="411"/>
    </row>
    <row r="827" s="352" customFormat="1" ht="24" customHeight="1" spans="1:10">
      <c r="A827" s="412">
        <v>2120601</v>
      </c>
      <c r="B827" s="413">
        <f t="shared" si="163"/>
        <v>7</v>
      </c>
      <c r="C827" s="6" t="s">
        <v>693</v>
      </c>
      <c r="D827" s="414"/>
      <c r="E827" s="414"/>
      <c r="F827" s="414"/>
      <c r="G827" s="414"/>
      <c r="H827" s="415"/>
      <c r="I827" s="414"/>
      <c r="J827" s="415"/>
    </row>
    <row r="828" s="352" customFormat="1" ht="24" customHeight="1" spans="1:10">
      <c r="A828" s="407">
        <v>21299</v>
      </c>
      <c r="B828" s="408">
        <f t="shared" si="163"/>
        <v>5</v>
      </c>
      <c r="C828" s="409" t="s">
        <v>694</v>
      </c>
      <c r="D828" s="410">
        <v>16580377.52</v>
      </c>
      <c r="E828" s="410">
        <v>936483.66</v>
      </c>
      <c r="F828" s="410">
        <f>VLOOKUP(A828,[2]Sheet2!$A$1:$B$65536,2,FALSE)</f>
        <v>59774200.1</v>
      </c>
      <c r="G828" s="410">
        <f>VLOOKUP(A828,[2]Sheet1!$A$1:$B$65536,2,FALSE)</f>
        <v>60304289.92</v>
      </c>
      <c r="H828" s="411">
        <f t="shared" ref="H828:H833" si="171">G828/F828</f>
        <v>1.00886820432751</v>
      </c>
      <c r="I828" s="410">
        <f t="shared" ref="I828:I833" si="172">G828-D828</f>
        <v>43723912.4</v>
      </c>
      <c r="J828" s="411">
        <f t="shared" ref="J828:J833" si="173">I828/D828</f>
        <v>2.63708786770737</v>
      </c>
    </row>
    <row r="829" s="352" customFormat="1" ht="24" customHeight="1" spans="1:10">
      <c r="A829" s="412">
        <v>2129999</v>
      </c>
      <c r="B829" s="413">
        <f t="shared" si="163"/>
        <v>7</v>
      </c>
      <c r="C829" s="6" t="s">
        <v>695</v>
      </c>
      <c r="D829" s="414">
        <v>16580377.52</v>
      </c>
      <c r="E829" s="414">
        <v>936483.66</v>
      </c>
      <c r="F829" s="414">
        <f>VLOOKUP(A829,[2]Sheet2!$A$1:$B$65536,2,FALSE)</f>
        <v>59774200.1</v>
      </c>
      <c r="G829" s="414">
        <f>VLOOKUP(A829,[2]Sheet1!$A$1:$B$65536,2,FALSE)</f>
        <v>60304289.92</v>
      </c>
      <c r="H829" s="415">
        <f t="shared" si="171"/>
        <v>1.00886820432751</v>
      </c>
      <c r="I829" s="414">
        <f t="shared" si="172"/>
        <v>43723912.4</v>
      </c>
      <c r="J829" s="415"/>
    </row>
    <row r="830" s="352" customFormat="1" ht="24" customHeight="1" spans="1:10">
      <c r="A830" s="401">
        <v>213</v>
      </c>
      <c r="B830" s="402">
        <f t="shared" si="163"/>
        <v>3</v>
      </c>
      <c r="C830" s="423" t="s">
        <v>696</v>
      </c>
      <c r="D830" s="405">
        <v>221337326.14</v>
      </c>
      <c r="E830" s="405">
        <v>130775471.62</v>
      </c>
      <c r="F830" s="424">
        <f>VLOOKUP(A830,[2]Sheet2!$A$1:$B$65536,2,FALSE)</f>
        <v>242218180.18</v>
      </c>
      <c r="G830" s="424">
        <f>VLOOKUP(A830,[2]Sheet1!$A$1:$B$65536,2,FALSE)</f>
        <v>191452783.19</v>
      </c>
      <c r="H830" s="406">
        <f t="shared" si="171"/>
        <v>0.790414588400117</v>
      </c>
      <c r="I830" s="405">
        <f t="shared" si="172"/>
        <v>-29884542.95</v>
      </c>
      <c r="J830" s="406">
        <f t="shared" si="173"/>
        <v>-0.135018089678636</v>
      </c>
    </row>
    <row r="831" s="352" customFormat="1" ht="24" customHeight="1" spans="1:10">
      <c r="A831" s="407">
        <v>21301</v>
      </c>
      <c r="B831" s="408">
        <f t="shared" si="163"/>
        <v>5</v>
      </c>
      <c r="C831" s="409" t="s">
        <v>697</v>
      </c>
      <c r="D831" s="410">
        <v>93108453.35</v>
      </c>
      <c r="E831" s="410">
        <v>27887015.89</v>
      </c>
      <c r="F831" s="410">
        <f>VLOOKUP(A831,[2]Sheet2!$A$1:$B$65536,2,FALSE)</f>
        <v>86435628.2</v>
      </c>
      <c r="G831" s="410">
        <f>VLOOKUP(A831,[2]Sheet1!$A$1:$B$65536,2,FALSE)</f>
        <v>68820398.47</v>
      </c>
      <c r="H831" s="411">
        <f t="shared" si="171"/>
        <v>0.796204064263398</v>
      </c>
      <c r="I831" s="410">
        <f t="shared" si="172"/>
        <v>-24288054.88</v>
      </c>
      <c r="J831" s="411">
        <f t="shared" si="173"/>
        <v>-0.260857677322808</v>
      </c>
    </row>
    <row r="832" s="352" customFormat="1" ht="24" customHeight="1" spans="1:10">
      <c r="A832" s="412">
        <v>2130101</v>
      </c>
      <c r="B832" s="413">
        <f t="shared" si="163"/>
        <v>7</v>
      </c>
      <c r="C832" s="6" t="s">
        <v>58</v>
      </c>
      <c r="D832" s="414">
        <v>5457402.05</v>
      </c>
      <c r="E832" s="414">
        <v>6159381.99</v>
      </c>
      <c r="F832" s="414">
        <f>VLOOKUP(A832,[2]Sheet2!$A$1:$B$65536,2,FALSE)</f>
        <v>8790940.57</v>
      </c>
      <c r="G832" s="414">
        <f>VLOOKUP(A832,[2]Sheet1!$A$1:$B$65536,2,FALSE)</f>
        <v>8814893.62</v>
      </c>
      <c r="H832" s="415">
        <f t="shared" si="171"/>
        <v>1.00272474256984</v>
      </c>
      <c r="I832" s="414">
        <f t="shared" si="172"/>
        <v>3357491.57</v>
      </c>
      <c r="J832" s="415">
        <f t="shared" si="173"/>
        <v>0.615217925899375</v>
      </c>
    </row>
    <row r="833" s="352" customFormat="1" ht="24" customHeight="1" spans="1:10">
      <c r="A833" s="412">
        <v>2130102</v>
      </c>
      <c r="B833" s="413">
        <f t="shared" si="163"/>
        <v>7</v>
      </c>
      <c r="C833" s="6" t="s">
        <v>59</v>
      </c>
      <c r="D833" s="414">
        <v>1210955.74</v>
      </c>
      <c r="E833" s="414"/>
      <c r="F833" s="414">
        <f>VLOOKUP(A833,[2]Sheet2!$A$1:$B$65536,2,FALSE)</f>
        <v>290000.73</v>
      </c>
      <c r="G833" s="414">
        <f>VLOOKUP(A833,[2]Sheet1!$A$1:$B$65536,2,FALSE)</f>
        <v>283800.73</v>
      </c>
      <c r="H833" s="415">
        <f t="shared" si="171"/>
        <v>0.978620743471922</v>
      </c>
      <c r="I833" s="414">
        <f t="shared" si="172"/>
        <v>-927155.01</v>
      </c>
      <c r="J833" s="415">
        <f t="shared" si="173"/>
        <v>-0.765639056304403</v>
      </c>
    </row>
    <row r="834" s="352" customFormat="1" ht="24" customHeight="1" spans="1:10">
      <c r="A834" s="412">
        <v>2130103</v>
      </c>
      <c r="B834" s="413">
        <f t="shared" si="163"/>
        <v>7</v>
      </c>
      <c r="C834" s="6" t="s">
        <v>60</v>
      </c>
      <c r="D834" s="414"/>
      <c r="E834" s="414"/>
      <c r="F834" s="414"/>
      <c r="G834" s="414"/>
      <c r="H834" s="415"/>
      <c r="I834" s="414"/>
      <c r="J834" s="415"/>
    </row>
    <row r="835" s="352" customFormat="1" ht="24" customHeight="1" spans="1:10">
      <c r="A835" s="412">
        <v>2130104</v>
      </c>
      <c r="B835" s="413">
        <f t="shared" si="163"/>
        <v>7</v>
      </c>
      <c r="C835" s="6" t="s">
        <v>67</v>
      </c>
      <c r="D835" s="414">
        <v>10346284.88</v>
      </c>
      <c r="E835" s="414">
        <v>9378919.96</v>
      </c>
      <c r="F835" s="414">
        <f>VLOOKUP(A835,[2]Sheet2!$A$1:$B$65536,2,FALSE)</f>
        <v>11275405.92</v>
      </c>
      <c r="G835" s="414">
        <f>VLOOKUP(A835,[2]Sheet1!$A$1:$B$65536,2,FALSE)</f>
        <v>11379438.56</v>
      </c>
      <c r="H835" s="415">
        <f t="shared" ref="H835:H839" si="174">G835/F835</f>
        <v>1.00922650951444</v>
      </c>
      <c r="I835" s="414">
        <f t="shared" ref="I835:I839" si="175">G835-D835</f>
        <v>1033153.68</v>
      </c>
      <c r="J835" s="415">
        <f>I835/D835</f>
        <v>0.0998574553071846</v>
      </c>
    </row>
    <row r="836" s="352" customFormat="1" ht="24" customHeight="1" spans="1:10">
      <c r="A836" s="412">
        <v>2130105</v>
      </c>
      <c r="B836" s="413">
        <f t="shared" si="163"/>
        <v>7</v>
      </c>
      <c r="C836" s="6" t="s">
        <v>698</v>
      </c>
      <c r="D836" s="414"/>
      <c r="E836" s="414"/>
      <c r="F836" s="414"/>
      <c r="G836" s="414"/>
      <c r="H836" s="415"/>
      <c r="I836" s="414"/>
      <c r="J836" s="415"/>
    </row>
    <row r="837" s="352" customFormat="1" ht="24" customHeight="1" spans="1:10">
      <c r="A837" s="412">
        <v>2130106</v>
      </c>
      <c r="B837" s="413">
        <f t="shared" si="163"/>
        <v>7</v>
      </c>
      <c r="C837" s="6" t="s">
        <v>699</v>
      </c>
      <c r="D837" s="414"/>
      <c r="E837" s="414"/>
      <c r="F837" s="414"/>
      <c r="G837" s="414"/>
      <c r="H837" s="415"/>
      <c r="I837" s="414"/>
      <c r="J837" s="415"/>
    </row>
    <row r="838" s="352" customFormat="1" ht="24" customHeight="1" spans="1:10">
      <c r="A838" s="412">
        <v>2130108</v>
      </c>
      <c r="B838" s="413">
        <f t="shared" si="163"/>
        <v>7</v>
      </c>
      <c r="C838" s="6" t="s">
        <v>700</v>
      </c>
      <c r="D838" s="414"/>
      <c r="E838" s="414">
        <v>79000</v>
      </c>
      <c r="F838" s="414">
        <f>VLOOKUP(A838,[2]Sheet2!$A$1:$B$65536,2,FALSE)</f>
        <v>577360</v>
      </c>
      <c r="G838" s="414">
        <f>VLOOKUP(A838,[2]Sheet1!$A$1:$B$65536,2,FALSE)</f>
        <v>322360</v>
      </c>
      <c r="H838" s="415">
        <f t="shared" si="174"/>
        <v>0.55833448801441</v>
      </c>
      <c r="I838" s="414">
        <f t="shared" si="175"/>
        <v>322360</v>
      </c>
      <c r="J838" s="415"/>
    </row>
    <row r="839" s="352" customFormat="1" ht="24" customHeight="1" spans="1:10">
      <c r="A839" s="412">
        <v>2130109</v>
      </c>
      <c r="B839" s="413">
        <f t="shared" si="163"/>
        <v>7</v>
      </c>
      <c r="C839" s="6" t="s">
        <v>701</v>
      </c>
      <c r="D839" s="414">
        <v>78814.93</v>
      </c>
      <c r="E839" s="414">
        <v>86600</v>
      </c>
      <c r="F839" s="414">
        <f>VLOOKUP(A839,[2]Sheet2!$A$1:$B$65536,2,FALSE)</f>
        <v>127370</v>
      </c>
      <c r="G839" s="414">
        <f>VLOOKUP(A839,[2]Sheet1!$A$1:$B$65536,2,FALSE)</f>
        <v>17370</v>
      </c>
      <c r="H839" s="415">
        <f t="shared" si="174"/>
        <v>0.136374342466829</v>
      </c>
      <c r="I839" s="414">
        <f t="shared" si="175"/>
        <v>-61444.93</v>
      </c>
      <c r="J839" s="415"/>
    </row>
    <row r="840" s="352" customFormat="1" ht="24" customHeight="1" spans="1:10">
      <c r="A840" s="412">
        <v>2130110</v>
      </c>
      <c r="B840" s="413">
        <f t="shared" ref="B840:B903" si="176">LEN(A840)</f>
        <v>7</v>
      </c>
      <c r="C840" s="6" t="s">
        <v>702</v>
      </c>
      <c r="D840" s="414"/>
      <c r="E840" s="414"/>
      <c r="F840" s="414"/>
      <c r="G840" s="414"/>
      <c r="H840" s="415"/>
      <c r="I840" s="414"/>
      <c r="J840" s="415"/>
    </row>
    <row r="841" s="352" customFormat="1" ht="24" customHeight="1" spans="1:10">
      <c r="A841" s="412">
        <v>2130111</v>
      </c>
      <c r="B841" s="413">
        <f t="shared" si="176"/>
        <v>7</v>
      </c>
      <c r="C841" s="6" t="s">
        <v>703</v>
      </c>
      <c r="D841" s="414"/>
      <c r="E841" s="414">
        <v>15000</v>
      </c>
      <c r="F841" s="414">
        <f>VLOOKUP(A841,[2]Sheet2!$A$1:$B$65536,2,FALSE)</f>
        <v>6000</v>
      </c>
      <c r="G841" s="414"/>
      <c r="H841" s="415">
        <f t="shared" ref="H841:H845" si="177">G841/F841</f>
        <v>0</v>
      </c>
      <c r="I841" s="226"/>
      <c r="J841" s="415"/>
    </row>
    <row r="842" s="352" customFormat="1" ht="24" customHeight="1" spans="1:10">
      <c r="A842" s="412">
        <v>2130112</v>
      </c>
      <c r="B842" s="413">
        <f t="shared" si="176"/>
        <v>7</v>
      </c>
      <c r="C842" s="6" t="s">
        <v>704</v>
      </c>
      <c r="D842" s="414"/>
      <c r="E842" s="414"/>
      <c r="F842" s="414"/>
      <c r="G842" s="414"/>
      <c r="H842" s="415"/>
      <c r="I842" s="414"/>
      <c r="J842" s="415"/>
    </row>
    <row r="843" s="352" customFormat="1" ht="24" customHeight="1" spans="1:10">
      <c r="A843" s="412">
        <v>2130114</v>
      </c>
      <c r="B843" s="413">
        <f t="shared" si="176"/>
        <v>7</v>
      </c>
      <c r="C843" s="6" t="s">
        <v>705</v>
      </c>
      <c r="D843" s="414"/>
      <c r="E843" s="414"/>
      <c r="F843" s="414"/>
      <c r="G843" s="414"/>
      <c r="H843" s="415"/>
      <c r="I843" s="414"/>
      <c r="J843" s="415"/>
    </row>
    <row r="844" s="352" customFormat="1" ht="24" customHeight="1" spans="1:10">
      <c r="A844" s="412">
        <v>2130119</v>
      </c>
      <c r="B844" s="413">
        <f t="shared" si="176"/>
        <v>7</v>
      </c>
      <c r="C844" s="6" t="s">
        <v>706</v>
      </c>
      <c r="D844" s="414"/>
      <c r="E844" s="414">
        <v>4000</v>
      </c>
      <c r="F844" s="414">
        <f>VLOOKUP(A844,[2]Sheet2!$A$1:$B$65536,2,FALSE)</f>
        <v>490000</v>
      </c>
      <c r="G844" s="414">
        <f>VLOOKUP(A844,[2]Sheet1!$A$1:$B$65536,2,FALSE)</f>
        <v>489077.48</v>
      </c>
      <c r="H844" s="415">
        <f t="shared" si="177"/>
        <v>0.998117306122449</v>
      </c>
      <c r="I844" s="414">
        <f t="shared" ref="I844:I848" si="178">G844-D844</f>
        <v>489077.48</v>
      </c>
      <c r="J844" s="415"/>
    </row>
    <row r="845" s="352" customFormat="1" ht="24" customHeight="1" spans="1:10">
      <c r="A845" s="412">
        <v>2130120</v>
      </c>
      <c r="B845" s="413">
        <f t="shared" si="176"/>
        <v>7</v>
      </c>
      <c r="C845" s="6" t="s">
        <v>707</v>
      </c>
      <c r="D845" s="414">
        <v>9420.92</v>
      </c>
      <c r="E845" s="414">
        <v>579.08</v>
      </c>
      <c r="F845" s="414">
        <f>VLOOKUP(A845,[2]Sheet2!$A$1:$B$65536,2,FALSE)</f>
        <v>9079733.48</v>
      </c>
      <c r="G845" s="414">
        <f>VLOOKUP(A845,[2]Sheet1!$A$1:$B$65536,2,FALSE)</f>
        <v>9079083.17</v>
      </c>
      <c r="H845" s="415">
        <f t="shared" si="177"/>
        <v>0.999928377853664</v>
      </c>
      <c r="I845" s="414">
        <f t="shared" si="178"/>
        <v>9069662.25</v>
      </c>
      <c r="J845" s="415">
        <f t="shared" ref="J845:J850" si="179">I845/D845</f>
        <v>962.715132916955</v>
      </c>
    </row>
    <row r="846" s="352" customFormat="1" ht="24" customHeight="1" spans="1:10">
      <c r="A846" s="412">
        <v>2130121</v>
      </c>
      <c r="B846" s="413">
        <f t="shared" si="176"/>
        <v>7</v>
      </c>
      <c r="C846" s="6" t="s">
        <v>708</v>
      </c>
      <c r="D846" s="414"/>
      <c r="E846" s="414"/>
      <c r="F846" s="414"/>
      <c r="G846" s="414"/>
      <c r="H846" s="415"/>
      <c r="I846" s="414"/>
      <c r="J846" s="415"/>
    </row>
    <row r="847" s="352" customFormat="1" ht="24" customHeight="1" spans="1:10">
      <c r="A847" s="412">
        <v>2130122</v>
      </c>
      <c r="B847" s="413">
        <f t="shared" si="176"/>
        <v>7</v>
      </c>
      <c r="C847" s="6" t="s">
        <v>709</v>
      </c>
      <c r="D847" s="414">
        <v>70235984.98</v>
      </c>
      <c r="E847" s="414">
        <v>748834.86</v>
      </c>
      <c r="F847" s="414">
        <f>VLOOKUP(A847,[2]Sheet2!$A$1:$B$65536,2,FALSE)</f>
        <v>15090101.39</v>
      </c>
      <c r="G847" s="414">
        <f>VLOOKUP(A847,[2]Sheet1!$A$1:$B$65536,2,FALSE)</f>
        <v>17496307.91</v>
      </c>
      <c r="H847" s="415">
        <f t="shared" ref="H847:H850" si="180">G847/F847</f>
        <v>1.15945595445731</v>
      </c>
      <c r="I847" s="414">
        <f t="shared" si="178"/>
        <v>-52739677.07</v>
      </c>
      <c r="J847" s="415">
        <f t="shared" si="179"/>
        <v>-0.750892538703883</v>
      </c>
    </row>
    <row r="848" s="352" customFormat="1" ht="24" customHeight="1" spans="1:10">
      <c r="A848" s="412">
        <v>2130124</v>
      </c>
      <c r="B848" s="413">
        <f t="shared" si="176"/>
        <v>7</v>
      </c>
      <c r="C848" s="6" t="s">
        <v>710</v>
      </c>
      <c r="D848" s="414"/>
      <c r="E848" s="414">
        <v>200000</v>
      </c>
      <c r="F848" s="414">
        <f>VLOOKUP(A848,[2]Sheet2!$A$1:$B$65536,2,FALSE)</f>
        <v>639160</v>
      </c>
      <c r="G848" s="414">
        <f>VLOOKUP(A848,[2]Sheet1!$A$1:$B$65536,2,FALSE)</f>
        <v>92200</v>
      </c>
      <c r="H848" s="415">
        <f t="shared" si="180"/>
        <v>0.144251830527567</v>
      </c>
      <c r="I848" s="414">
        <f t="shared" si="178"/>
        <v>92200</v>
      </c>
      <c r="J848" s="415"/>
    </row>
    <row r="849" s="352" customFormat="1" ht="24" customHeight="1" spans="1:10">
      <c r="A849" s="412">
        <v>2130125</v>
      </c>
      <c r="B849" s="413">
        <f t="shared" si="176"/>
        <v>7</v>
      </c>
      <c r="C849" s="6" t="s">
        <v>711</v>
      </c>
      <c r="D849" s="414"/>
      <c r="E849" s="414"/>
      <c r="F849" s="414"/>
      <c r="G849" s="414"/>
      <c r="H849" s="415"/>
      <c r="I849" s="414"/>
      <c r="J849" s="415"/>
    </row>
    <row r="850" s="352" customFormat="1" ht="24" customHeight="1" spans="1:10">
      <c r="A850" s="412">
        <v>2130126</v>
      </c>
      <c r="B850" s="413">
        <f t="shared" si="176"/>
        <v>7</v>
      </c>
      <c r="C850" s="6" t="s">
        <v>712</v>
      </c>
      <c r="D850" s="414">
        <v>2800</v>
      </c>
      <c r="E850" s="414"/>
      <c r="F850" s="414">
        <f>VLOOKUP(A850,[2]Sheet2!$A$1:$B$65536,2,FALSE)</f>
        <v>111000</v>
      </c>
      <c r="G850" s="414">
        <f>VLOOKUP(A850,[2]Sheet1!$A$1:$B$65536,2,FALSE)</f>
        <v>100000</v>
      </c>
      <c r="H850" s="415">
        <f t="shared" si="180"/>
        <v>0.900900900900901</v>
      </c>
      <c r="I850" s="414">
        <f t="shared" ref="I850:I857" si="181">G850-D850</f>
        <v>97200</v>
      </c>
      <c r="J850" s="415">
        <f t="shared" si="179"/>
        <v>34.7142857142857</v>
      </c>
    </row>
    <row r="851" s="352" customFormat="1" ht="24" customHeight="1" spans="1:10">
      <c r="A851" s="412">
        <v>2130135</v>
      </c>
      <c r="B851" s="413">
        <f t="shared" si="176"/>
        <v>7</v>
      </c>
      <c r="C851" s="6" t="s">
        <v>713</v>
      </c>
      <c r="D851" s="414"/>
      <c r="E851" s="414"/>
      <c r="F851" s="414">
        <f>VLOOKUP(A851,[2]Sheet2!$A$1:$B$65536,2,FALSE)</f>
        <v>2949159.64</v>
      </c>
      <c r="G851" s="414">
        <f>VLOOKUP(A851,[2]Sheet1!$A$1:$B$65536,2,FALSE)</f>
        <v>699159.64</v>
      </c>
      <c r="H851" s="415"/>
      <c r="I851" s="414"/>
      <c r="J851" s="415"/>
    </row>
    <row r="852" s="352" customFormat="1" ht="24" customHeight="1" spans="1:10">
      <c r="A852" s="412">
        <v>2130142</v>
      </c>
      <c r="B852" s="413">
        <f t="shared" si="176"/>
        <v>7</v>
      </c>
      <c r="C852" s="6" t="s">
        <v>714</v>
      </c>
      <c r="D852" s="414"/>
      <c r="E852" s="414"/>
      <c r="F852" s="414">
        <f>VLOOKUP(A852,[2]Sheet2!$A$1:$B$65536,2,FALSE)</f>
        <v>3891.5</v>
      </c>
      <c r="G852" s="414">
        <f>VLOOKUP(A852,[2]Sheet1!$A$1:$B$65536,2,FALSE)</f>
        <v>3891.5</v>
      </c>
      <c r="H852" s="415"/>
      <c r="I852" s="414">
        <f t="shared" si="181"/>
        <v>3891.5</v>
      </c>
      <c r="J852" s="415"/>
    </row>
    <row r="853" s="352" customFormat="1" ht="24" customHeight="1" spans="1:10">
      <c r="A853" s="412">
        <v>2130148</v>
      </c>
      <c r="B853" s="413">
        <f t="shared" si="176"/>
        <v>7</v>
      </c>
      <c r="C853" s="6" t="s">
        <v>715</v>
      </c>
      <c r="D853" s="414"/>
      <c r="E853" s="414"/>
      <c r="F853" s="414">
        <f>VLOOKUP(A853,[2]Sheet2!$A$1:$B$65536,2,FALSE)</f>
        <v>1000000</v>
      </c>
      <c r="G853" s="414"/>
      <c r="H853" s="415">
        <f t="shared" ref="H853:H857" si="182">G853/F853</f>
        <v>0</v>
      </c>
      <c r="I853" s="414"/>
      <c r="J853" s="415"/>
    </row>
    <row r="854" s="352" customFormat="1" ht="24" customHeight="1" spans="1:10">
      <c r="A854" s="412">
        <v>2130152</v>
      </c>
      <c r="B854" s="413">
        <f t="shared" si="176"/>
        <v>7</v>
      </c>
      <c r="C854" s="6" t="s">
        <v>716</v>
      </c>
      <c r="D854" s="414"/>
      <c r="E854" s="414"/>
      <c r="F854" s="414"/>
      <c r="G854" s="414"/>
      <c r="H854" s="415"/>
      <c r="I854" s="414"/>
      <c r="J854" s="415"/>
    </row>
    <row r="855" s="352" customFormat="1" ht="24" customHeight="1" spans="1:10">
      <c r="A855" s="412">
        <v>2130153</v>
      </c>
      <c r="B855" s="413">
        <f t="shared" si="176"/>
        <v>7</v>
      </c>
      <c r="C855" s="6" t="s">
        <v>717</v>
      </c>
      <c r="D855" s="414">
        <v>4371955.25</v>
      </c>
      <c r="E855" s="414">
        <v>5818000</v>
      </c>
      <c r="F855" s="414">
        <f>VLOOKUP(A855,[2]Sheet2!$A$1:$B$65536,2,FALSE)</f>
        <v>31291743.85</v>
      </c>
      <c r="G855" s="414">
        <f>VLOOKUP(A855,[2]Sheet1!$A$1:$B$65536,2,FALSE)</f>
        <v>17851014.08</v>
      </c>
      <c r="H855" s="415">
        <f t="shared" si="182"/>
        <v>0.570470414354999</v>
      </c>
      <c r="I855" s="414">
        <f t="shared" si="181"/>
        <v>13479058.83</v>
      </c>
      <c r="J855" s="415">
        <f t="shared" ref="J855:J857" si="183">I855/D855</f>
        <v>3.08307337546513</v>
      </c>
    </row>
    <row r="856" s="352" customFormat="1" ht="24" customHeight="1" spans="1:10">
      <c r="A856" s="412">
        <v>2130199</v>
      </c>
      <c r="B856" s="413">
        <f t="shared" si="176"/>
        <v>7</v>
      </c>
      <c r="C856" s="6" t="s">
        <v>718</v>
      </c>
      <c r="D856" s="414">
        <v>1394834.6</v>
      </c>
      <c r="E856" s="414">
        <v>5396700</v>
      </c>
      <c r="F856" s="414">
        <f>VLOOKUP(A856,[2]Sheet2!$A$1:$B$65536,2,FALSE)</f>
        <v>4713761.12</v>
      </c>
      <c r="G856" s="414">
        <f>VLOOKUP(A856,[2]Sheet1!$A$1:$B$65536,2,FALSE)</f>
        <v>2191801.78</v>
      </c>
      <c r="H856" s="415">
        <f t="shared" si="182"/>
        <v>0.464979392082558</v>
      </c>
      <c r="I856" s="414">
        <f t="shared" si="181"/>
        <v>796967.18</v>
      </c>
      <c r="J856" s="415">
        <f t="shared" si="183"/>
        <v>0.571370383269815</v>
      </c>
    </row>
    <row r="857" s="352" customFormat="1" ht="24" customHeight="1" spans="1:10">
      <c r="A857" s="407">
        <v>21302</v>
      </c>
      <c r="B857" s="408">
        <f t="shared" si="176"/>
        <v>5</v>
      </c>
      <c r="C857" s="409" t="s">
        <v>719</v>
      </c>
      <c r="D857" s="410">
        <v>11242785.27</v>
      </c>
      <c r="E857" s="410">
        <v>7373546.31</v>
      </c>
      <c r="F857" s="410">
        <f>VLOOKUP(A857,[2]Sheet2!$A$1:$B$65536,2,FALSE)</f>
        <v>13384801.86</v>
      </c>
      <c r="G857" s="410">
        <f>VLOOKUP(A857,[2]Sheet1!$A$1:$B$65536,2,FALSE)</f>
        <v>9219483.3</v>
      </c>
      <c r="H857" s="411">
        <f t="shared" si="182"/>
        <v>0.688802374247474</v>
      </c>
      <c r="I857" s="410">
        <f t="shared" si="181"/>
        <v>-2023301.97</v>
      </c>
      <c r="J857" s="411">
        <f t="shared" si="183"/>
        <v>-0.179964476898703</v>
      </c>
    </row>
    <row r="858" s="352" customFormat="1" ht="24" customHeight="1" spans="1:10">
      <c r="A858" s="412">
        <v>2130201</v>
      </c>
      <c r="B858" s="413">
        <f t="shared" si="176"/>
        <v>7</v>
      </c>
      <c r="C858" s="6" t="s">
        <v>58</v>
      </c>
      <c r="D858" s="414"/>
      <c r="E858" s="414"/>
      <c r="F858" s="414"/>
      <c r="G858" s="414"/>
      <c r="H858" s="415"/>
      <c r="I858" s="414"/>
      <c r="J858" s="415"/>
    </row>
    <row r="859" s="352" customFormat="1" ht="24" customHeight="1" spans="1:10">
      <c r="A859" s="412">
        <v>2130202</v>
      </c>
      <c r="B859" s="413">
        <f t="shared" si="176"/>
        <v>7</v>
      </c>
      <c r="C859" s="6" t="s">
        <v>59</v>
      </c>
      <c r="D859" s="414"/>
      <c r="E859" s="414"/>
      <c r="F859" s="414"/>
      <c r="G859" s="414"/>
      <c r="H859" s="415"/>
      <c r="I859" s="414"/>
      <c r="J859" s="415"/>
    </row>
    <row r="860" s="352" customFormat="1" ht="24" customHeight="1" spans="1:10">
      <c r="A860" s="412">
        <v>2130203</v>
      </c>
      <c r="B860" s="413">
        <f t="shared" si="176"/>
        <v>7</v>
      </c>
      <c r="C860" s="6" t="s">
        <v>60</v>
      </c>
      <c r="D860" s="414"/>
      <c r="E860" s="414"/>
      <c r="F860" s="414"/>
      <c r="G860" s="414"/>
      <c r="H860" s="415"/>
      <c r="I860" s="414"/>
      <c r="J860" s="415"/>
    </row>
    <row r="861" s="352" customFormat="1" ht="24" customHeight="1" spans="1:10">
      <c r="A861" s="412">
        <v>2130204</v>
      </c>
      <c r="B861" s="413">
        <f t="shared" si="176"/>
        <v>7</v>
      </c>
      <c r="C861" s="6" t="s">
        <v>720</v>
      </c>
      <c r="D861" s="414">
        <v>5577845.93</v>
      </c>
      <c r="E861" s="414">
        <v>3479966.31</v>
      </c>
      <c r="F861" s="414">
        <f>VLOOKUP(A861,[2]Sheet2!$A$1:$B$65536,2,FALSE)</f>
        <v>3952386.7</v>
      </c>
      <c r="G861" s="414">
        <f>VLOOKUP(A861,[2]Sheet1!$A$1:$B$65536,2,FALSE)</f>
        <v>4646318.9</v>
      </c>
      <c r="H861" s="415">
        <f t="shared" ref="H861:H865" si="184">G861/F861</f>
        <v>1.17557295190777</v>
      </c>
      <c r="I861" s="414">
        <f t="shared" ref="I861:I866" si="185">G861-D861</f>
        <v>-931527.029999999</v>
      </c>
      <c r="J861" s="415">
        <f t="shared" ref="J861:J866" si="186">I861/D861</f>
        <v>-0.167004797495366</v>
      </c>
    </row>
    <row r="862" s="352" customFormat="1" ht="24" customHeight="1" spans="1:10">
      <c r="A862" s="412">
        <v>2130205</v>
      </c>
      <c r="B862" s="413">
        <f t="shared" si="176"/>
        <v>7</v>
      </c>
      <c r="C862" s="6" t="s">
        <v>721</v>
      </c>
      <c r="D862" s="414">
        <v>11700</v>
      </c>
      <c r="E862" s="414"/>
      <c r="F862" s="414">
        <f>VLOOKUP(A862,[2]Sheet2!$A$1:$B$65536,2,FALSE)</f>
        <v>1420000</v>
      </c>
      <c r="G862" s="414">
        <f>VLOOKUP(A862,[2]Sheet1!$A$1:$B$65536,2,FALSE)</f>
        <v>713600</v>
      </c>
      <c r="H862" s="415">
        <f t="shared" si="184"/>
        <v>0.502535211267606</v>
      </c>
      <c r="I862" s="414">
        <f t="shared" si="185"/>
        <v>701900</v>
      </c>
      <c r="J862" s="415">
        <f t="shared" si="186"/>
        <v>59.991452991453</v>
      </c>
    </row>
    <row r="863" s="352" customFormat="1" ht="24" customHeight="1" spans="1:10">
      <c r="A863" s="412">
        <v>2130206</v>
      </c>
      <c r="B863" s="413">
        <f t="shared" si="176"/>
        <v>7</v>
      </c>
      <c r="C863" s="6" t="s">
        <v>722</v>
      </c>
      <c r="D863" s="414">
        <v>61320</v>
      </c>
      <c r="E863" s="414">
        <v>98680</v>
      </c>
      <c r="F863" s="414">
        <f>VLOOKUP(A863,[2]Sheet2!$A$1:$B$65536,2,FALSE)</f>
        <v>10310</v>
      </c>
      <c r="G863" s="414">
        <f>VLOOKUP(A863,[2]Sheet1!$A$1:$B$65536,2,FALSE)</f>
        <v>10310</v>
      </c>
      <c r="H863" s="415">
        <f t="shared" si="184"/>
        <v>1</v>
      </c>
      <c r="I863" s="414">
        <f t="shared" si="185"/>
        <v>-51010</v>
      </c>
      <c r="J863" s="415">
        <f t="shared" si="186"/>
        <v>-0.831865622961513</v>
      </c>
    </row>
    <row r="864" s="352" customFormat="1" ht="24" customHeight="1" spans="1:10">
      <c r="A864" s="412">
        <v>2130207</v>
      </c>
      <c r="B864" s="413">
        <f t="shared" si="176"/>
        <v>7</v>
      </c>
      <c r="C864" s="6" t="s">
        <v>723</v>
      </c>
      <c r="D864" s="414">
        <v>1563470.95</v>
      </c>
      <c r="E864" s="414"/>
      <c r="F864" s="414">
        <f>VLOOKUP(A864,[2]Sheet2!$A$1:$B$65536,2,FALSE)</f>
        <v>335075</v>
      </c>
      <c r="G864" s="414">
        <f>VLOOKUP(A864,[2]Sheet1!$A$1:$B$65536,2,FALSE)</f>
        <v>335075</v>
      </c>
      <c r="H864" s="415">
        <f t="shared" si="184"/>
        <v>1</v>
      </c>
      <c r="I864" s="414">
        <f t="shared" si="185"/>
        <v>-1228395.95</v>
      </c>
      <c r="J864" s="415">
        <f t="shared" si="186"/>
        <v>-0.785685176945565</v>
      </c>
    </row>
    <row r="865" s="352" customFormat="1" ht="24" customHeight="1" spans="1:10">
      <c r="A865" s="412">
        <v>2130209</v>
      </c>
      <c r="B865" s="413">
        <f t="shared" si="176"/>
        <v>7</v>
      </c>
      <c r="C865" s="6" t="s">
        <v>724</v>
      </c>
      <c r="D865" s="414">
        <v>1866583.83</v>
      </c>
      <c r="E865" s="414">
        <v>259800</v>
      </c>
      <c r="F865" s="414">
        <f>VLOOKUP(A865,[2]Sheet2!$A$1:$B$65536,2,FALSE)</f>
        <v>259800</v>
      </c>
      <c r="G865" s="414">
        <f>VLOOKUP(A865,[2]Sheet1!$A$1:$B$65536,2,FALSE)</f>
        <v>1803830.56</v>
      </c>
      <c r="H865" s="415">
        <f t="shared" si="184"/>
        <v>6.94315073133179</v>
      </c>
      <c r="I865" s="414">
        <f t="shared" si="185"/>
        <v>-62753.27</v>
      </c>
      <c r="J865" s="415">
        <f t="shared" si="186"/>
        <v>-0.0336193151314292</v>
      </c>
    </row>
    <row r="866" s="352" customFormat="1" ht="24" customHeight="1" spans="1:10">
      <c r="A866" s="412">
        <v>2130211</v>
      </c>
      <c r="B866" s="413">
        <f t="shared" si="176"/>
        <v>7</v>
      </c>
      <c r="C866" s="6" t="s">
        <v>725</v>
      </c>
      <c r="D866" s="414">
        <v>15900</v>
      </c>
      <c r="E866" s="414"/>
      <c r="F866" s="414"/>
      <c r="G866" s="414"/>
      <c r="H866" s="415"/>
      <c r="I866" s="414">
        <f t="shared" si="185"/>
        <v>-15900</v>
      </c>
      <c r="J866" s="415">
        <f t="shared" si="186"/>
        <v>-1</v>
      </c>
    </row>
    <row r="867" s="352" customFormat="1" ht="24" customHeight="1" spans="1:10">
      <c r="A867" s="412">
        <v>2130212</v>
      </c>
      <c r="B867" s="413">
        <f t="shared" si="176"/>
        <v>7</v>
      </c>
      <c r="C867" s="6" t="s">
        <v>726</v>
      </c>
      <c r="D867" s="414"/>
      <c r="E867" s="414"/>
      <c r="F867" s="414">
        <f>VLOOKUP(A867,[2]Sheet2!$A$1:$B$65536,2,FALSE)</f>
        <v>50000</v>
      </c>
      <c r="G867" s="414">
        <f>VLOOKUP(A867,[2]Sheet1!$A$1:$B$65536,2,FALSE)</f>
        <v>50000</v>
      </c>
      <c r="H867" s="415"/>
      <c r="I867" s="414"/>
      <c r="J867" s="415"/>
    </row>
    <row r="868" s="352" customFormat="1" ht="24" customHeight="1" spans="1:10">
      <c r="A868" s="412">
        <v>2130213</v>
      </c>
      <c r="B868" s="413">
        <f t="shared" si="176"/>
        <v>7</v>
      </c>
      <c r="C868" s="6" t="s">
        <v>727</v>
      </c>
      <c r="D868" s="414"/>
      <c r="E868" s="414"/>
      <c r="F868" s="414"/>
      <c r="G868" s="414"/>
      <c r="H868" s="415"/>
      <c r="I868" s="414"/>
      <c r="J868" s="415"/>
    </row>
    <row r="869" s="352" customFormat="1" ht="24" customHeight="1" spans="1:10">
      <c r="A869" s="412">
        <v>2130217</v>
      </c>
      <c r="B869" s="413">
        <f t="shared" si="176"/>
        <v>7</v>
      </c>
      <c r="C869" s="6" t="s">
        <v>728</v>
      </c>
      <c r="D869" s="414"/>
      <c r="E869" s="414"/>
      <c r="F869" s="414"/>
      <c r="G869" s="414"/>
      <c r="H869" s="415"/>
      <c r="I869" s="414"/>
      <c r="J869" s="415"/>
    </row>
    <row r="870" s="352" customFormat="1" ht="24" customHeight="1" spans="1:10">
      <c r="A870" s="412">
        <v>2130220</v>
      </c>
      <c r="B870" s="413">
        <f t="shared" si="176"/>
        <v>7</v>
      </c>
      <c r="C870" s="6" t="s">
        <v>729</v>
      </c>
      <c r="D870" s="414"/>
      <c r="E870" s="414"/>
      <c r="F870" s="414"/>
      <c r="G870" s="414"/>
      <c r="H870" s="415"/>
      <c r="I870" s="414"/>
      <c r="J870" s="415"/>
    </row>
    <row r="871" s="352" customFormat="1" ht="24" customHeight="1" spans="1:10">
      <c r="A871" s="412">
        <v>2130221</v>
      </c>
      <c r="B871" s="413">
        <f t="shared" si="176"/>
        <v>7</v>
      </c>
      <c r="C871" s="6" t="s">
        <v>730</v>
      </c>
      <c r="D871" s="414"/>
      <c r="E871" s="414"/>
      <c r="F871" s="414"/>
      <c r="G871" s="414"/>
      <c r="H871" s="415"/>
      <c r="I871" s="414"/>
      <c r="J871" s="415"/>
    </row>
    <row r="872" s="352" customFormat="1" ht="24" customHeight="1" spans="1:10">
      <c r="A872" s="412">
        <v>2130223</v>
      </c>
      <c r="B872" s="413">
        <f t="shared" si="176"/>
        <v>7</v>
      </c>
      <c r="C872" s="6" t="s">
        <v>731</v>
      </c>
      <c r="D872" s="414"/>
      <c r="E872" s="414"/>
      <c r="F872" s="414"/>
      <c r="G872" s="414"/>
      <c r="H872" s="415"/>
      <c r="I872" s="414"/>
      <c r="J872" s="415"/>
    </row>
    <row r="873" s="352" customFormat="1" ht="24" customHeight="1" spans="1:10">
      <c r="A873" s="412">
        <v>2130226</v>
      </c>
      <c r="B873" s="413">
        <f t="shared" si="176"/>
        <v>7</v>
      </c>
      <c r="C873" s="6" t="s">
        <v>732</v>
      </c>
      <c r="D873" s="414">
        <v>27520</v>
      </c>
      <c r="E873" s="414"/>
      <c r="F873" s="414"/>
      <c r="G873" s="414">
        <f>VLOOKUP(A873,[2]Sheet1!$A$1:$B$65536,2,FALSE)</f>
        <v>30880</v>
      </c>
      <c r="H873" s="415"/>
      <c r="I873" s="414">
        <f t="shared" ref="I873:I879" si="187">G873-D873</f>
        <v>3360</v>
      </c>
      <c r="J873" s="415">
        <f t="shared" ref="J873:J879" si="188">I873/D873</f>
        <v>0.122093023255814</v>
      </c>
    </row>
    <row r="874" s="352" customFormat="1" ht="24" customHeight="1" spans="1:10">
      <c r="A874" s="412">
        <v>2130227</v>
      </c>
      <c r="B874" s="413">
        <f t="shared" si="176"/>
        <v>7</v>
      </c>
      <c r="C874" s="6" t="s">
        <v>733</v>
      </c>
      <c r="D874" s="414"/>
      <c r="E874" s="414"/>
      <c r="F874" s="414"/>
      <c r="G874" s="414"/>
      <c r="H874" s="415"/>
      <c r="I874" s="414"/>
      <c r="J874" s="415"/>
    </row>
    <row r="875" s="352" customFormat="1" ht="24" customHeight="1" spans="1:10">
      <c r="A875" s="412">
        <v>2130234</v>
      </c>
      <c r="B875" s="413">
        <f t="shared" si="176"/>
        <v>7</v>
      </c>
      <c r="C875" s="6" t="s">
        <v>734</v>
      </c>
      <c r="D875" s="414">
        <v>1376180.96</v>
      </c>
      <c r="E875" s="414"/>
      <c r="F875" s="414">
        <f>VLOOKUP(A875,[2]Sheet2!$A$1:$B$65536,2,FALSE)</f>
        <v>918730.16</v>
      </c>
      <c r="G875" s="414">
        <f>VLOOKUP(A875,[2]Sheet1!$A$1:$B$65536,2,FALSE)</f>
        <v>841609.16</v>
      </c>
      <c r="H875" s="415">
        <f t="shared" ref="H875:H879" si="189">G875/F875</f>
        <v>0.916056962797433</v>
      </c>
      <c r="I875" s="414">
        <f t="shared" si="187"/>
        <v>-534571.8</v>
      </c>
      <c r="J875" s="415">
        <f t="shared" si="188"/>
        <v>-0.388445862526684</v>
      </c>
    </row>
    <row r="876" s="352" customFormat="1" ht="24" customHeight="1" spans="1:10">
      <c r="A876" s="412">
        <v>2130236</v>
      </c>
      <c r="B876" s="413">
        <f t="shared" si="176"/>
        <v>7</v>
      </c>
      <c r="C876" s="6" t="s">
        <v>735</v>
      </c>
      <c r="D876" s="414"/>
      <c r="E876" s="414"/>
      <c r="F876" s="414"/>
      <c r="G876" s="414"/>
      <c r="H876" s="415"/>
      <c r="I876" s="414"/>
      <c r="J876" s="415"/>
    </row>
    <row r="877" s="352" customFormat="1" ht="24" customHeight="1" spans="1:10">
      <c r="A877" s="412">
        <v>2130237</v>
      </c>
      <c r="B877" s="413">
        <f t="shared" si="176"/>
        <v>7</v>
      </c>
      <c r="C877" s="6" t="s">
        <v>736</v>
      </c>
      <c r="D877" s="414"/>
      <c r="E877" s="414"/>
      <c r="F877" s="414"/>
      <c r="G877" s="414"/>
      <c r="H877" s="415"/>
      <c r="I877" s="414"/>
      <c r="J877" s="415"/>
    </row>
    <row r="878" s="352" customFormat="1" ht="24" customHeight="1" spans="1:10">
      <c r="A878" s="412">
        <v>2130299</v>
      </c>
      <c r="B878" s="413">
        <f t="shared" si="176"/>
        <v>7</v>
      </c>
      <c r="C878" s="6" t="s">
        <v>737</v>
      </c>
      <c r="D878" s="414">
        <v>742263.6</v>
      </c>
      <c r="E878" s="414">
        <v>3535100</v>
      </c>
      <c r="F878" s="414">
        <f>VLOOKUP(A878,[2]Sheet2!$A$1:$B$65536,2,FALSE)</f>
        <v>6438500</v>
      </c>
      <c r="G878" s="414">
        <f>VLOOKUP(A878,[2]Sheet1!$A$1:$B$65536,2,FALSE)</f>
        <v>787859.68</v>
      </c>
      <c r="H878" s="415">
        <f t="shared" si="189"/>
        <v>0.122366961248738</v>
      </c>
      <c r="I878" s="414">
        <f t="shared" si="187"/>
        <v>45596.0800000001</v>
      </c>
      <c r="J878" s="415">
        <f t="shared" si="188"/>
        <v>0.0614284197689339</v>
      </c>
    </row>
    <row r="879" s="352" customFormat="1" ht="24" customHeight="1" spans="1:10">
      <c r="A879" s="407">
        <v>21303</v>
      </c>
      <c r="B879" s="408">
        <f t="shared" si="176"/>
        <v>5</v>
      </c>
      <c r="C879" s="409" t="s">
        <v>738</v>
      </c>
      <c r="D879" s="410">
        <v>2498257.51</v>
      </c>
      <c r="E879" s="410">
        <v>7895400</v>
      </c>
      <c r="F879" s="410">
        <f>VLOOKUP(A879,[2]Sheet2!$A$1:$B$65536,2,FALSE)</f>
        <v>30057453.36</v>
      </c>
      <c r="G879" s="410">
        <f>VLOOKUP(A879,[2]Sheet1!$A$1:$B$65536,2,FALSE)</f>
        <v>7012610.86</v>
      </c>
      <c r="H879" s="411">
        <f t="shared" si="189"/>
        <v>0.233306886515285</v>
      </c>
      <c r="I879" s="410">
        <f t="shared" si="187"/>
        <v>4514353.35</v>
      </c>
      <c r="J879" s="411">
        <f t="shared" si="188"/>
        <v>1.8070008123382</v>
      </c>
    </row>
    <row r="880" s="352" customFormat="1" ht="24" customHeight="1" spans="1:10">
      <c r="A880" s="412">
        <v>2130301</v>
      </c>
      <c r="B880" s="413">
        <f t="shared" si="176"/>
        <v>7</v>
      </c>
      <c r="C880" s="6" t="s">
        <v>58</v>
      </c>
      <c r="D880" s="414"/>
      <c r="E880" s="414"/>
      <c r="F880" s="414"/>
      <c r="G880" s="414"/>
      <c r="H880" s="415"/>
      <c r="I880" s="414"/>
      <c r="J880" s="415"/>
    </row>
    <row r="881" s="352" customFormat="1" ht="24" customHeight="1" spans="1:10">
      <c r="A881" s="412">
        <v>2130302</v>
      </c>
      <c r="B881" s="413">
        <f t="shared" si="176"/>
        <v>7</v>
      </c>
      <c r="C881" s="6" t="s">
        <v>59</v>
      </c>
      <c r="D881" s="414"/>
      <c r="E881" s="414"/>
      <c r="F881" s="414"/>
      <c r="G881" s="414"/>
      <c r="H881" s="415"/>
      <c r="I881" s="414"/>
      <c r="J881" s="415"/>
    </row>
    <row r="882" s="352" customFormat="1" ht="24" customHeight="1" spans="1:10">
      <c r="A882" s="412">
        <v>2130303</v>
      </c>
      <c r="B882" s="413">
        <f t="shared" si="176"/>
        <v>7</v>
      </c>
      <c r="C882" s="6" t="s">
        <v>60</v>
      </c>
      <c r="D882" s="414"/>
      <c r="E882" s="414"/>
      <c r="F882" s="414"/>
      <c r="G882" s="414"/>
      <c r="H882" s="415"/>
      <c r="I882" s="414"/>
      <c r="J882" s="415"/>
    </row>
    <row r="883" s="352" customFormat="1" ht="24" customHeight="1" spans="1:10">
      <c r="A883" s="412">
        <v>2130304</v>
      </c>
      <c r="B883" s="413">
        <f t="shared" si="176"/>
        <v>7</v>
      </c>
      <c r="C883" s="6" t="s">
        <v>739</v>
      </c>
      <c r="D883" s="414">
        <v>91014.68</v>
      </c>
      <c r="E883" s="414"/>
      <c r="F883" s="414">
        <f>VLOOKUP(A883,[2]Sheet2!$A$1:$B$65536,2,FALSE)</f>
        <v>33650</v>
      </c>
      <c r="G883" s="414">
        <f>VLOOKUP(A883,[2]Sheet1!$A$1:$B$65536,2,FALSE)</f>
        <v>33650</v>
      </c>
      <c r="H883" s="415">
        <f t="shared" ref="H883:H885" si="190">G883/F883</f>
        <v>1</v>
      </c>
      <c r="I883" s="414">
        <f t="shared" ref="I883:I885" si="191">G883-D883</f>
        <v>-57364.68</v>
      </c>
      <c r="J883" s="415">
        <f t="shared" ref="J883:J885" si="192">I883/D883</f>
        <v>-0.630279423055709</v>
      </c>
    </row>
    <row r="884" s="352" customFormat="1" ht="24" customHeight="1" spans="1:10">
      <c r="A884" s="412">
        <v>2130305</v>
      </c>
      <c r="B884" s="413">
        <f t="shared" si="176"/>
        <v>7</v>
      </c>
      <c r="C884" s="6" t="s">
        <v>740</v>
      </c>
      <c r="D884" s="414">
        <v>1342020.22</v>
      </c>
      <c r="E884" s="414">
        <v>3350000</v>
      </c>
      <c r="F884" s="414">
        <f>VLOOKUP(A884,[2]Sheet2!$A$1:$B$65536,2,FALSE)</f>
        <v>5580686.61</v>
      </c>
      <c r="G884" s="414">
        <f>VLOOKUP(A884,[2]Sheet1!$A$1:$B$65536,2,FALSE)</f>
        <v>2892922.88</v>
      </c>
      <c r="H884" s="415">
        <f t="shared" si="190"/>
        <v>0.51838117460604</v>
      </c>
      <c r="I884" s="414">
        <f t="shared" si="191"/>
        <v>1550902.66</v>
      </c>
      <c r="J884" s="415">
        <f t="shared" si="192"/>
        <v>1.15564775916715</v>
      </c>
    </row>
    <row r="885" s="352" customFormat="1" ht="24" customHeight="1" spans="1:10">
      <c r="A885" s="412">
        <v>2130306</v>
      </c>
      <c r="B885" s="413">
        <f t="shared" si="176"/>
        <v>7</v>
      </c>
      <c r="C885" s="6" t="s">
        <v>741</v>
      </c>
      <c r="D885" s="414">
        <v>501358.61</v>
      </c>
      <c r="E885" s="414">
        <v>3109000</v>
      </c>
      <c r="F885" s="414">
        <f>VLOOKUP(A885,[2]Sheet2!$A$1:$B$65536,2,FALSE)</f>
        <v>1228724.95</v>
      </c>
      <c r="G885" s="414">
        <f>VLOOKUP(A885,[2]Sheet1!$A$1:$B$65536,2,FALSE)</f>
        <v>818724.95</v>
      </c>
      <c r="H885" s="415">
        <f t="shared" si="190"/>
        <v>0.666320766091712</v>
      </c>
      <c r="I885" s="414">
        <f t="shared" si="191"/>
        <v>317366.34</v>
      </c>
      <c r="J885" s="415">
        <f t="shared" si="192"/>
        <v>0.633012645379721</v>
      </c>
    </row>
    <row r="886" s="352" customFormat="1" ht="24" customHeight="1" spans="1:10">
      <c r="A886" s="412">
        <v>2130307</v>
      </c>
      <c r="B886" s="413">
        <f t="shared" si="176"/>
        <v>7</v>
      </c>
      <c r="C886" s="6" t="s">
        <v>742</v>
      </c>
      <c r="D886" s="414"/>
      <c r="E886" s="414"/>
      <c r="F886" s="414"/>
      <c r="G886" s="414"/>
      <c r="H886" s="415"/>
      <c r="I886" s="414"/>
      <c r="J886" s="415"/>
    </row>
    <row r="887" s="352" customFormat="1" ht="24" customHeight="1" spans="1:10">
      <c r="A887" s="412">
        <v>2130308</v>
      </c>
      <c r="B887" s="413">
        <f t="shared" si="176"/>
        <v>7</v>
      </c>
      <c r="C887" s="6" t="s">
        <v>743</v>
      </c>
      <c r="D887" s="414"/>
      <c r="E887" s="414"/>
      <c r="F887" s="414"/>
      <c r="G887" s="414"/>
      <c r="H887" s="415"/>
      <c r="I887" s="414"/>
      <c r="J887" s="415"/>
    </row>
    <row r="888" s="352" customFormat="1" ht="24" customHeight="1" spans="1:10">
      <c r="A888" s="412">
        <v>2130309</v>
      </c>
      <c r="B888" s="413">
        <f t="shared" si="176"/>
        <v>7</v>
      </c>
      <c r="C888" s="6" t="s">
        <v>744</v>
      </c>
      <c r="D888" s="414"/>
      <c r="E888" s="414"/>
      <c r="F888" s="414"/>
      <c r="G888" s="414"/>
      <c r="H888" s="415"/>
      <c r="I888" s="414"/>
      <c r="J888" s="415"/>
    </row>
    <row r="889" s="352" customFormat="1" ht="24" customHeight="1" spans="1:10">
      <c r="A889" s="412">
        <v>2130310</v>
      </c>
      <c r="B889" s="413">
        <f t="shared" si="176"/>
        <v>7</v>
      </c>
      <c r="C889" s="6" t="s">
        <v>745</v>
      </c>
      <c r="D889" s="414"/>
      <c r="E889" s="414">
        <v>400000</v>
      </c>
      <c r="F889" s="414">
        <f>VLOOKUP(A889,[2]Sheet2!$A$1:$B$65536,2,FALSE)</f>
        <v>33967.4</v>
      </c>
      <c r="G889" s="414">
        <f>VLOOKUP(A889,[2]Sheet1!$A$1:$B$65536,2,FALSE)</f>
        <v>33967.4</v>
      </c>
      <c r="H889" s="415"/>
      <c r="I889" s="414"/>
      <c r="J889" s="415"/>
    </row>
    <row r="890" s="352" customFormat="1" ht="24" customHeight="1" spans="1:10">
      <c r="A890" s="412">
        <v>2130311</v>
      </c>
      <c r="B890" s="413">
        <f t="shared" si="176"/>
        <v>7</v>
      </c>
      <c r="C890" s="6" t="s">
        <v>746</v>
      </c>
      <c r="D890" s="414"/>
      <c r="E890" s="414">
        <v>100000</v>
      </c>
      <c r="F890" s="414"/>
      <c r="G890" s="414"/>
      <c r="H890" s="415"/>
      <c r="I890" s="226"/>
      <c r="J890" s="415"/>
    </row>
    <row r="891" s="352" customFormat="1" ht="24" customHeight="1" spans="1:10">
      <c r="A891" s="412">
        <v>2130312</v>
      </c>
      <c r="B891" s="413">
        <f t="shared" si="176"/>
        <v>7</v>
      </c>
      <c r="C891" s="6" t="s">
        <v>747</v>
      </c>
      <c r="D891" s="414"/>
      <c r="E891" s="414"/>
      <c r="F891" s="414"/>
      <c r="G891" s="414"/>
      <c r="H891" s="415"/>
      <c r="I891" s="414"/>
      <c r="J891" s="415"/>
    </row>
    <row r="892" s="352" customFormat="1" ht="24" customHeight="1" spans="1:10">
      <c r="A892" s="412">
        <v>2130313</v>
      </c>
      <c r="B892" s="413">
        <f t="shared" si="176"/>
        <v>7</v>
      </c>
      <c r="C892" s="6" t="s">
        <v>748</v>
      </c>
      <c r="D892" s="414"/>
      <c r="E892" s="414"/>
      <c r="F892" s="414"/>
      <c r="G892" s="414"/>
      <c r="H892" s="415"/>
      <c r="I892" s="414"/>
      <c r="J892" s="415"/>
    </row>
    <row r="893" s="352" customFormat="1" ht="24" customHeight="1" spans="1:10">
      <c r="A893" s="412">
        <v>2130314</v>
      </c>
      <c r="B893" s="413">
        <f t="shared" si="176"/>
        <v>7</v>
      </c>
      <c r="C893" s="6" t="s">
        <v>749</v>
      </c>
      <c r="D893" s="414">
        <v>491410</v>
      </c>
      <c r="E893" s="414">
        <v>86400</v>
      </c>
      <c r="F893" s="414">
        <f>VLOOKUP(A893,[2]Sheet2!$A$1:$B$65536,2,FALSE)</f>
        <v>547450</v>
      </c>
      <c r="G893" s="414">
        <f>VLOOKUP(A893,[2]Sheet1!$A$1:$B$65536,2,FALSE)</f>
        <v>518360</v>
      </c>
      <c r="H893" s="415">
        <f>G893/F893</f>
        <v>0.946862727189698</v>
      </c>
      <c r="I893" s="414">
        <f>G893-D893</f>
        <v>26950</v>
      </c>
      <c r="J893" s="415">
        <f>I893/D893</f>
        <v>0.0548421888036466</v>
      </c>
    </row>
    <row r="894" s="352" customFormat="1" ht="24" customHeight="1" spans="1:10">
      <c r="A894" s="412">
        <v>2130315</v>
      </c>
      <c r="B894" s="413">
        <f t="shared" si="176"/>
        <v>7</v>
      </c>
      <c r="C894" s="6" t="s">
        <v>750</v>
      </c>
      <c r="D894" s="414"/>
      <c r="E894" s="414">
        <v>30000</v>
      </c>
      <c r="F894" s="414">
        <f>VLOOKUP(A894,[2]Sheet2!$A$1:$B$65536,2,FALSE)</f>
        <v>676409</v>
      </c>
      <c r="G894" s="414">
        <f>VLOOKUP(A894,[2]Sheet1!$A$1:$B$65536,2,FALSE)</f>
        <v>536006.23</v>
      </c>
      <c r="H894" s="415"/>
      <c r="I894" s="414"/>
      <c r="J894" s="415"/>
    </row>
    <row r="895" s="352" customFormat="1" ht="24" customHeight="1" spans="1:10">
      <c r="A895" s="412">
        <v>2130316</v>
      </c>
      <c r="B895" s="413">
        <f t="shared" si="176"/>
        <v>7</v>
      </c>
      <c r="C895" s="6" t="s">
        <v>751</v>
      </c>
      <c r="D895" s="414"/>
      <c r="E895" s="414"/>
      <c r="F895" s="414">
        <f>VLOOKUP(A895,[2]Sheet2!$A$1:$B$65536,2,FALSE)</f>
        <v>9000</v>
      </c>
      <c r="G895" s="414">
        <f>VLOOKUP(A895,[2]Sheet1!$A$1:$B$65536,2,FALSE)</f>
        <v>9000</v>
      </c>
      <c r="H895" s="415"/>
      <c r="I895" s="414"/>
      <c r="J895" s="415"/>
    </row>
    <row r="896" s="352" customFormat="1" ht="24" customHeight="1" spans="1:10">
      <c r="A896" s="412">
        <v>2130317</v>
      </c>
      <c r="B896" s="413">
        <f t="shared" si="176"/>
        <v>7</v>
      </c>
      <c r="C896" s="6" t="s">
        <v>752</v>
      </c>
      <c r="D896" s="414"/>
      <c r="E896" s="414"/>
      <c r="F896" s="414"/>
      <c r="G896" s="414"/>
      <c r="H896" s="415"/>
      <c r="I896" s="414"/>
      <c r="J896" s="415"/>
    </row>
    <row r="897" s="352" customFormat="1" ht="24" customHeight="1" spans="1:10">
      <c r="A897" s="412">
        <v>2130318</v>
      </c>
      <c r="B897" s="413">
        <f t="shared" si="176"/>
        <v>7</v>
      </c>
      <c r="C897" s="6" t="s">
        <v>753</v>
      </c>
      <c r="D897" s="414"/>
      <c r="E897" s="414"/>
      <c r="F897" s="414"/>
      <c r="G897" s="414"/>
      <c r="H897" s="415"/>
      <c r="I897" s="414"/>
      <c r="J897" s="415"/>
    </row>
    <row r="898" s="352" customFormat="1" ht="24" customHeight="1" spans="1:10">
      <c r="A898" s="412">
        <v>2130319</v>
      </c>
      <c r="B898" s="413">
        <f t="shared" si="176"/>
        <v>7</v>
      </c>
      <c r="C898" s="6" t="s">
        <v>754</v>
      </c>
      <c r="D898" s="414"/>
      <c r="E898" s="414"/>
      <c r="F898" s="414"/>
      <c r="G898" s="414"/>
      <c r="H898" s="415"/>
      <c r="I898" s="414"/>
      <c r="J898" s="415"/>
    </row>
    <row r="899" s="352" customFormat="1" ht="24" customHeight="1" spans="1:10">
      <c r="A899" s="412">
        <v>2130321</v>
      </c>
      <c r="B899" s="413">
        <f t="shared" si="176"/>
        <v>7</v>
      </c>
      <c r="C899" s="6" t="s">
        <v>755</v>
      </c>
      <c r="D899" s="414"/>
      <c r="E899" s="414"/>
      <c r="F899" s="414">
        <f>VLOOKUP(A899,[2]Sheet2!$A$1:$B$65536,2,FALSE)</f>
        <v>257000</v>
      </c>
      <c r="G899" s="414">
        <f>VLOOKUP(A899,[2]Sheet1!$A$1:$B$65536,2,FALSE)</f>
        <v>21450</v>
      </c>
      <c r="H899" s="415"/>
      <c r="I899" s="414"/>
      <c r="J899" s="415"/>
    </row>
    <row r="900" s="352" customFormat="1" ht="24" customHeight="1" spans="1:10">
      <c r="A900" s="412">
        <v>2130322</v>
      </c>
      <c r="B900" s="413">
        <f t="shared" si="176"/>
        <v>7</v>
      </c>
      <c r="C900" s="6" t="s">
        <v>756</v>
      </c>
      <c r="D900" s="414"/>
      <c r="E900" s="414"/>
      <c r="F900" s="414"/>
      <c r="G900" s="414"/>
      <c r="H900" s="415"/>
      <c r="I900" s="414"/>
      <c r="J900" s="415"/>
    </row>
    <row r="901" s="352" customFormat="1" ht="24" customHeight="1" spans="1:10">
      <c r="A901" s="412">
        <v>2130333</v>
      </c>
      <c r="B901" s="413">
        <f t="shared" si="176"/>
        <v>7</v>
      </c>
      <c r="C901" s="6" t="s">
        <v>731</v>
      </c>
      <c r="D901" s="414"/>
      <c r="E901" s="414"/>
      <c r="F901" s="414"/>
      <c r="G901" s="414"/>
      <c r="H901" s="415"/>
      <c r="I901" s="414"/>
      <c r="J901" s="415"/>
    </row>
    <row r="902" s="352" customFormat="1" ht="24" customHeight="1" spans="1:10">
      <c r="A902" s="412">
        <v>2130334</v>
      </c>
      <c r="B902" s="413">
        <f t="shared" si="176"/>
        <v>7</v>
      </c>
      <c r="C902" s="6" t="s">
        <v>757</v>
      </c>
      <c r="D902" s="414"/>
      <c r="E902" s="414">
        <v>340000</v>
      </c>
      <c r="F902" s="414"/>
      <c r="G902" s="414"/>
      <c r="H902" s="415"/>
      <c r="I902" s="414"/>
      <c r="J902" s="415"/>
    </row>
    <row r="903" s="352" customFormat="1" ht="24" customHeight="1" spans="1:10">
      <c r="A903" s="412">
        <v>2130335</v>
      </c>
      <c r="B903" s="413">
        <f t="shared" si="176"/>
        <v>7</v>
      </c>
      <c r="C903" s="6" t="s">
        <v>758</v>
      </c>
      <c r="D903" s="414"/>
      <c r="E903" s="414"/>
      <c r="F903" s="414"/>
      <c r="G903" s="414"/>
      <c r="H903" s="415"/>
      <c r="I903" s="414"/>
      <c r="J903" s="415"/>
    </row>
    <row r="904" s="352" customFormat="1" ht="24" customHeight="1" spans="1:10">
      <c r="A904" s="412">
        <v>2130336</v>
      </c>
      <c r="B904" s="413">
        <f t="shared" ref="B904:B967" si="193">LEN(A904)</f>
        <v>7</v>
      </c>
      <c r="C904" s="6" t="s">
        <v>759</v>
      </c>
      <c r="D904" s="414"/>
      <c r="E904" s="414"/>
      <c r="F904" s="414"/>
      <c r="G904" s="414"/>
      <c r="H904" s="415"/>
      <c r="I904" s="414"/>
      <c r="J904" s="415"/>
    </row>
    <row r="905" s="352" customFormat="1" ht="24" customHeight="1" spans="1:10">
      <c r="A905" s="412">
        <v>2130337</v>
      </c>
      <c r="B905" s="413">
        <f t="shared" si="193"/>
        <v>7</v>
      </c>
      <c r="C905" s="6" t="s">
        <v>760</v>
      </c>
      <c r="D905" s="414"/>
      <c r="E905" s="414"/>
      <c r="F905" s="414"/>
      <c r="G905" s="414"/>
      <c r="H905" s="415"/>
      <c r="I905" s="414"/>
      <c r="J905" s="415"/>
    </row>
    <row r="906" s="352" customFormat="1" ht="24" customHeight="1" spans="1:10">
      <c r="A906" s="412">
        <v>2130399</v>
      </c>
      <c r="B906" s="413">
        <f t="shared" si="193"/>
        <v>7</v>
      </c>
      <c r="C906" s="6" t="s">
        <v>761</v>
      </c>
      <c r="D906" s="414">
        <v>72454</v>
      </c>
      <c r="E906" s="414">
        <v>480000</v>
      </c>
      <c r="F906" s="414">
        <f>VLOOKUP(A906,[2]Sheet2!$A$1:$B$65536,2,FALSE)</f>
        <v>21690565.4</v>
      </c>
      <c r="G906" s="414">
        <f>VLOOKUP(A906,[2]Sheet1!$A$1:$B$65536,2,FALSE)</f>
        <v>2148529.4</v>
      </c>
      <c r="H906" s="415">
        <f t="shared" ref="H906:H912" si="194">G906/F906</f>
        <v>0.0990536373938874</v>
      </c>
      <c r="I906" s="414">
        <f t="shared" ref="I906:I912" si="195">G906-D906</f>
        <v>2076075.4</v>
      </c>
      <c r="J906" s="415">
        <f t="shared" ref="J906:J912" si="196">I906/D906</f>
        <v>28.6537030391697</v>
      </c>
    </row>
    <row r="907" s="352" customFormat="1" ht="24" customHeight="1" spans="1:10">
      <c r="A907" s="407">
        <v>21305</v>
      </c>
      <c r="B907" s="408">
        <f t="shared" si="193"/>
        <v>5</v>
      </c>
      <c r="C907" s="409" t="s">
        <v>762</v>
      </c>
      <c r="D907" s="410">
        <v>105400228.57</v>
      </c>
      <c r="E907" s="410">
        <v>74870000</v>
      </c>
      <c r="F907" s="410">
        <f>VLOOKUP(A907,[2]Sheet2!$A$1:$B$65536,2,FALSE)</f>
        <v>93046173.44</v>
      </c>
      <c r="G907" s="410">
        <f>VLOOKUP(A907,[2]Sheet1!$A$1:$B$65536,2,FALSE)</f>
        <v>92870000</v>
      </c>
      <c r="H907" s="411">
        <f t="shared" si="194"/>
        <v>0.998106601986017</v>
      </c>
      <c r="I907" s="410">
        <f t="shared" si="195"/>
        <v>-12530228.57</v>
      </c>
      <c r="J907" s="411">
        <f t="shared" si="196"/>
        <v>-0.118882366195992</v>
      </c>
    </row>
    <row r="908" s="352" customFormat="1" ht="24" customHeight="1" spans="1:10">
      <c r="A908" s="412">
        <v>2130501</v>
      </c>
      <c r="B908" s="413">
        <f t="shared" si="193"/>
        <v>7</v>
      </c>
      <c r="C908" s="6" t="s">
        <v>58</v>
      </c>
      <c r="D908" s="414"/>
      <c r="E908" s="414"/>
      <c r="F908" s="414"/>
      <c r="G908" s="414"/>
      <c r="H908" s="415"/>
      <c r="I908" s="414"/>
      <c r="J908" s="415"/>
    </row>
    <row r="909" s="352" customFormat="1" ht="24" customHeight="1" spans="1:10">
      <c r="A909" s="412">
        <v>2130502</v>
      </c>
      <c r="B909" s="413">
        <f t="shared" si="193"/>
        <v>7</v>
      </c>
      <c r="C909" s="6" t="s">
        <v>59</v>
      </c>
      <c r="D909" s="414"/>
      <c r="E909" s="414"/>
      <c r="F909" s="414"/>
      <c r="G909" s="414"/>
      <c r="H909" s="415"/>
      <c r="I909" s="414"/>
      <c r="J909" s="415"/>
    </row>
    <row r="910" s="352" customFormat="1" ht="24" customHeight="1" spans="1:10">
      <c r="A910" s="412">
        <v>2130503</v>
      </c>
      <c r="B910" s="413">
        <f t="shared" si="193"/>
        <v>7</v>
      </c>
      <c r="C910" s="6" t="s">
        <v>60</v>
      </c>
      <c r="D910" s="414"/>
      <c r="E910" s="414"/>
      <c r="F910" s="414"/>
      <c r="G910" s="414"/>
      <c r="H910" s="415"/>
      <c r="I910" s="414"/>
      <c r="J910" s="415"/>
    </row>
    <row r="911" s="352" customFormat="1" ht="24" customHeight="1" spans="1:10">
      <c r="A911" s="412">
        <v>2130504</v>
      </c>
      <c r="B911" s="413">
        <f t="shared" si="193"/>
        <v>7</v>
      </c>
      <c r="C911" s="6" t="s">
        <v>763</v>
      </c>
      <c r="D911" s="414">
        <v>34363664.18</v>
      </c>
      <c r="E911" s="414">
        <v>74870000</v>
      </c>
      <c r="F911" s="414">
        <f>VLOOKUP(A911,[2]Sheet2!$A$1:$B$65536,2,FALSE)</f>
        <v>28896088.48</v>
      </c>
      <c r="G911" s="414">
        <f>VLOOKUP(A911,[2]Sheet1!$A$1:$B$65536,2,FALSE)</f>
        <v>28134396.67</v>
      </c>
      <c r="H911" s="415">
        <f t="shared" si="194"/>
        <v>0.973640314310112</v>
      </c>
      <c r="I911" s="414">
        <f t="shared" si="195"/>
        <v>-6229267.51</v>
      </c>
      <c r="J911" s="415">
        <f t="shared" si="196"/>
        <v>-0.181274833713033</v>
      </c>
    </row>
    <row r="912" s="352" customFormat="1" ht="24" customHeight="1" spans="1:10">
      <c r="A912" s="412">
        <v>2130505</v>
      </c>
      <c r="B912" s="413">
        <f t="shared" si="193"/>
        <v>7</v>
      </c>
      <c r="C912" s="6" t="s">
        <v>764</v>
      </c>
      <c r="D912" s="414">
        <v>52495001.5</v>
      </c>
      <c r="E912" s="414"/>
      <c r="F912" s="414">
        <f>VLOOKUP(A912,[2]Sheet2!$A$1:$B$65536,2,FALSE)</f>
        <v>53146359.58</v>
      </c>
      <c r="G912" s="414">
        <f>VLOOKUP(A912,[2]Sheet1!$A$1:$B$65536,2,FALSE)</f>
        <v>53495452.2</v>
      </c>
      <c r="H912" s="415">
        <f t="shared" si="194"/>
        <v>1.00656851424554</v>
      </c>
      <c r="I912" s="414">
        <f t="shared" si="195"/>
        <v>1000450.7</v>
      </c>
      <c r="J912" s="415">
        <f t="shared" si="196"/>
        <v>0.0190580183143723</v>
      </c>
    </row>
    <row r="913" s="352" customFormat="1" ht="24" customHeight="1" spans="1:10">
      <c r="A913" s="412">
        <v>2130506</v>
      </c>
      <c r="B913" s="413">
        <f t="shared" si="193"/>
        <v>7</v>
      </c>
      <c r="C913" s="6" t="s">
        <v>765</v>
      </c>
      <c r="D913" s="414"/>
      <c r="E913" s="414"/>
      <c r="F913" s="414"/>
      <c r="G913" s="414"/>
      <c r="H913" s="415"/>
      <c r="I913" s="414"/>
      <c r="J913" s="415"/>
    </row>
    <row r="914" s="352" customFormat="1" ht="24" customHeight="1" spans="1:10">
      <c r="A914" s="412">
        <v>2130507</v>
      </c>
      <c r="B914" s="413">
        <f t="shared" si="193"/>
        <v>7</v>
      </c>
      <c r="C914" s="6" t="s">
        <v>766</v>
      </c>
      <c r="D914" s="414">
        <v>472238.99</v>
      </c>
      <c r="E914" s="414"/>
      <c r="F914" s="414">
        <f>VLOOKUP(A914,[2]Sheet2!$A$1:$B$65536,2,FALSE)</f>
        <v>400000</v>
      </c>
      <c r="G914" s="414">
        <f>VLOOKUP(A914,[2]Sheet1!$A$1:$B$65536,2,FALSE)</f>
        <v>331948.07</v>
      </c>
      <c r="H914" s="415">
        <f t="shared" ref="H914:H919" si="197">G914/F914</f>
        <v>0.829870175</v>
      </c>
      <c r="I914" s="414">
        <f t="shared" ref="I914:I919" si="198">G914-D914</f>
        <v>-140290.92</v>
      </c>
      <c r="J914" s="415">
        <f t="shared" ref="J914:J919" si="199">I914/D914</f>
        <v>-0.297076105469394</v>
      </c>
    </row>
    <row r="915" s="352" customFormat="1" ht="24" customHeight="1" spans="1:10">
      <c r="A915" s="412">
        <v>2130508</v>
      </c>
      <c r="B915" s="413">
        <f t="shared" si="193"/>
        <v>7</v>
      </c>
      <c r="C915" s="6" t="s">
        <v>767</v>
      </c>
      <c r="D915" s="414"/>
      <c r="E915" s="414"/>
      <c r="F915" s="414"/>
      <c r="G915" s="414"/>
      <c r="H915" s="415"/>
      <c r="I915" s="414"/>
      <c r="J915" s="415"/>
    </row>
    <row r="916" s="352" customFormat="1" ht="24" customHeight="1" spans="1:10">
      <c r="A916" s="412">
        <v>2130550</v>
      </c>
      <c r="B916" s="413">
        <f t="shared" si="193"/>
        <v>7</v>
      </c>
      <c r="C916" s="6" t="s">
        <v>768</v>
      </c>
      <c r="D916" s="414">
        <v>2670228.57</v>
      </c>
      <c r="E916" s="414"/>
      <c r="F916" s="414"/>
      <c r="G916" s="414"/>
      <c r="H916" s="415"/>
      <c r="I916" s="414">
        <f t="shared" si="198"/>
        <v>-2670228.57</v>
      </c>
      <c r="J916" s="415">
        <f t="shared" si="199"/>
        <v>-1</v>
      </c>
    </row>
    <row r="917" s="352" customFormat="1" ht="24" customHeight="1" spans="1:10">
      <c r="A917" s="412">
        <v>2130599</v>
      </c>
      <c r="B917" s="413">
        <f t="shared" si="193"/>
        <v>7</v>
      </c>
      <c r="C917" s="6" t="s">
        <v>769</v>
      </c>
      <c r="D917" s="414">
        <v>15399095.33</v>
      </c>
      <c r="E917" s="414"/>
      <c r="F917" s="414">
        <f>VLOOKUP(A917,[2]Sheet2!$A$1:$B$65536,2,FALSE)</f>
        <v>10603725.38</v>
      </c>
      <c r="G917" s="414">
        <f>VLOOKUP(A917,[2]Sheet1!$A$1:$B$65536,2,FALSE)</f>
        <v>10908203.06</v>
      </c>
      <c r="H917" s="415">
        <f t="shared" si="197"/>
        <v>1.02871421779503</v>
      </c>
      <c r="I917" s="414">
        <f t="shared" si="198"/>
        <v>-4490892.27</v>
      </c>
      <c r="J917" s="415">
        <f t="shared" si="199"/>
        <v>-0.291633513122748</v>
      </c>
    </row>
    <row r="918" s="352" customFormat="1" ht="24" customHeight="1" spans="1:10">
      <c r="A918" s="407">
        <v>21307</v>
      </c>
      <c r="B918" s="408">
        <f t="shared" si="193"/>
        <v>5</v>
      </c>
      <c r="C918" s="409" t="s">
        <v>770</v>
      </c>
      <c r="D918" s="410">
        <v>2611415</v>
      </c>
      <c r="E918" s="410">
        <v>10798233</v>
      </c>
      <c r="F918" s="410">
        <f>VLOOKUP(A918,[2]Sheet2!$A$1:$B$65536,2,FALSE)</f>
        <v>11169068.2</v>
      </c>
      <c r="G918" s="410">
        <f>VLOOKUP(A918,[2]Sheet1!$A$1:$B$65536,2,FALSE)</f>
        <v>9272714.65</v>
      </c>
      <c r="H918" s="411">
        <f t="shared" si="197"/>
        <v>0.830213808704293</v>
      </c>
      <c r="I918" s="410">
        <f t="shared" si="198"/>
        <v>6661299.65</v>
      </c>
      <c r="J918" s="411">
        <f t="shared" si="199"/>
        <v>2.55083916191031</v>
      </c>
    </row>
    <row r="919" s="352" customFormat="1" ht="24" customHeight="1" spans="1:10">
      <c r="A919" s="412">
        <v>2130701</v>
      </c>
      <c r="B919" s="413">
        <f t="shared" si="193"/>
        <v>7</v>
      </c>
      <c r="C919" s="6" t="s">
        <v>771</v>
      </c>
      <c r="D919" s="414">
        <v>1591415</v>
      </c>
      <c r="E919" s="414">
        <v>1488585</v>
      </c>
      <c r="F919" s="414">
        <f>VLOOKUP(A919,[2]Sheet2!$A$1:$B$65536,2,FALSE)</f>
        <v>1341023.84</v>
      </c>
      <c r="G919" s="414">
        <f>VLOOKUP(A919,[2]Sheet1!$A$1:$B$65536,2,FALSE)</f>
        <v>442438.84</v>
      </c>
      <c r="H919" s="415">
        <f t="shared" si="197"/>
        <v>0.329926155526064</v>
      </c>
      <c r="I919" s="414">
        <f t="shared" si="198"/>
        <v>-1148976.16</v>
      </c>
      <c r="J919" s="415">
        <f t="shared" si="199"/>
        <v>-0.721983995375185</v>
      </c>
    </row>
    <row r="920" s="352" customFormat="1" ht="24" customHeight="1" spans="1:10">
      <c r="A920" s="412">
        <v>2130704</v>
      </c>
      <c r="B920" s="413">
        <f t="shared" si="193"/>
        <v>7</v>
      </c>
      <c r="C920" s="6" t="s">
        <v>772</v>
      </c>
      <c r="D920" s="414"/>
      <c r="E920" s="414"/>
      <c r="F920" s="414"/>
      <c r="G920" s="414"/>
      <c r="H920" s="415"/>
      <c r="I920" s="414"/>
      <c r="J920" s="415"/>
    </row>
    <row r="921" s="352" customFormat="1" ht="24" customHeight="1" spans="1:10">
      <c r="A921" s="412">
        <v>2130705</v>
      </c>
      <c r="B921" s="413">
        <f t="shared" si="193"/>
        <v>7</v>
      </c>
      <c r="C921" s="6" t="s">
        <v>773</v>
      </c>
      <c r="D921" s="414"/>
      <c r="E921" s="414">
        <v>9309648</v>
      </c>
      <c r="F921" s="414">
        <f>VLOOKUP(A921,[2]Sheet2!$A$1:$B$65536,2,FALSE)</f>
        <v>9425443.73</v>
      </c>
      <c r="G921" s="414">
        <f>VLOOKUP(A921,[2]Sheet1!$A$1:$B$65536,2,FALSE)</f>
        <v>8427675.18</v>
      </c>
      <c r="H921" s="415"/>
      <c r="I921" s="414"/>
      <c r="J921" s="415"/>
    </row>
    <row r="922" s="352" customFormat="1" ht="24" customHeight="1" spans="1:10">
      <c r="A922" s="412">
        <v>2130706</v>
      </c>
      <c r="B922" s="413">
        <f t="shared" si="193"/>
        <v>7</v>
      </c>
      <c r="C922" s="6" t="s">
        <v>774</v>
      </c>
      <c r="D922" s="414"/>
      <c r="E922" s="414"/>
      <c r="F922" s="414">
        <f>VLOOKUP(A922,[2]Sheet2!$A$1:$B$65536,2,FALSE)</f>
        <v>200000</v>
      </c>
      <c r="G922" s="414">
        <f>VLOOKUP(A922,[2]Sheet1!$A$1:$B$65536,2,FALSE)</f>
        <v>200000</v>
      </c>
      <c r="H922" s="415"/>
      <c r="I922" s="414">
        <f t="shared" ref="I922:I925" si="200">G922-D922</f>
        <v>200000</v>
      </c>
      <c r="J922" s="415"/>
    </row>
    <row r="923" s="352" customFormat="1" ht="24" customHeight="1" spans="1:10">
      <c r="A923" s="412">
        <v>2130707</v>
      </c>
      <c r="B923" s="413">
        <f t="shared" si="193"/>
        <v>7</v>
      </c>
      <c r="C923" s="6" t="s">
        <v>775</v>
      </c>
      <c r="D923" s="414">
        <v>1000000</v>
      </c>
      <c r="E923" s="414"/>
      <c r="F923" s="414">
        <f>VLOOKUP(A923,[2]Sheet2!$A$1:$B$65536,2,FALSE)</f>
        <v>202600.63</v>
      </c>
      <c r="G923" s="414">
        <f>VLOOKUP(A923,[2]Sheet1!$A$1:$B$65536,2,FALSE)</f>
        <v>202600.63</v>
      </c>
      <c r="H923" s="415">
        <f t="shared" ref="H923:H927" si="201">G923/F923</f>
        <v>1</v>
      </c>
      <c r="I923" s="414">
        <f t="shared" si="200"/>
        <v>-797399.37</v>
      </c>
      <c r="J923" s="415"/>
    </row>
    <row r="924" s="352" customFormat="1" ht="24" customHeight="1" spans="1:10">
      <c r="A924" s="412">
        <v>2130799</v>
      </c>
      <c r="B924" s="413">
        <f t="shared" si="193"/>
        <v>7</v>
      </c>
      <c r="C924" s="6" t="s">
        <v>776</v>
      </c>
      <c r="D924" s="414">
        <v>20000</v>
      </c>
      <c r="E924" s="414"/>
      <c r="F924" s="414"/>
      <c r="G924" s="414"/>
      <c r="H924" s="415"/>
      <c r="I924" s="414">
        <f t="shared" si="200"/>
        <v>-20000</v>
      </c>
      <c r="J924" s="415">
        <f t="shared" ref="J924:J927" si="202">I924/D924</f>
        <v>-1</v>
      </c>
    </row>
    <row r="925" s="352" customFormat="1" ht="24" customHeight="1" spans="1:10">
      <c r="A925" s="407">
        <v>21308</v>
      </c>
      <c r="B925" s="408">
        <f t="shared" si="193"/>
        <v>5</v>
      </c>
      <c r="C925" s="409" t="s">
        <v>777</v>
      </c>
      <c r="D925" s="410">
        <v>2681930.82</v>
      </c>
      <c r="E925" s="410">
        <v>1843842.04</v>
      </c>
      <c r="F925" s="410">
        <f>VLOOKUP(A925,[2]Sheet2!$A$1:$B$65536,2,FALSE)</f>
        <v>7073449.77</v>
      </c>
      <c r="G925" s="410">
        <f>VLOOKUP(A925,[2]Sheet1!$A$1:$B$65536,2,FALSE)</f>
        <v>3205982.99</v>
      </c>
      <c r="H925" s="411">
        <f t="shared" si="201"/>
        <v>0.453241783605682</v>
      </c>
      <c r="I925" s="410">
        <f t="shared" si="200"/>
        <v>524052.17</v>
      </c>
      <c r="J925" s="411">
        <f t="shared" si="202"/>
        <v>0.195401076751115</v>
      </c>
    </row>
    <row r="926" s="352" customFormat="1" ht="24" customHeight="1" spans="1:10">
      <c r="A926" s="412">
        <v>2130801</v>
      </c>
      <c r="B926" s="413">
        <f t="shared" si="193"/>
        <v>7</v>
      </c>
      <c r="C926" s="6" t="s">
        <v>778</v>
      </c>
      <c r="D926" s="414"/>
      <c r="E926" s="414"/>
      <c r="F926" s="414"/>
      <c r="G926" s="414"/>
      <c r="H926" s="415"/>
      <c r="I926" s="414"/>
      <c r="J926" s="415"/>
    </row>
    <row r="927" s="352" customFormat="1" ht="24" customHeight="1" spans="1:10">
      <c r="A927" s="412">
        <v>2130803</v>
      </c>
      <c r="B927" s="413">
        <f t="shared" si="193"/>
        <v>7</v>
      </c>
      <c r="C927" s="6" t="s">
        <v>779</v>
      </c>
      <c r="D927" s="414">
        <v>2681930.82</v>
      </c>
      <c r="E927" s="414">
        <v>1843842.04</v>
      </c>
      <c r="F927" s="414">
        <f>VLOOKUP(A927,[2]Sheet2!$A$1:$B$65536,2,FALSE)</f>
        <v>7073449.77</v>
      </c>
      <c r="G927" s="414">
        <f>VLOOKUP(A927,[2]Sheet1!$A$1:$B$65536,2,FALSE)</f>
        <v>3205982.99</v>
      </c>
      <c r="H927" s="415">
        <f t="shared" si="201"/>
        <v>0.453241783605682</v>
      </c>
      <c r="I927" s="414">
        <f>G927-D927</f>
        <v>524052.17</v>
      </c>
      <c r="J927" s="415">
        <f t="shared" si="202"/>
        <v>0.195401076751115</v>
      </c>
    </row>
    <row r="928" s="352" customFormat="1" ht="24" customHeight="1" spans="1:10">
      <c r="A928" s="412">
        <v>2130804</v>
      </c>
      <c r="B928" s="413">
        <f t="shared" si="193"/>
        <v>7</v>
      </c>
      <c r="C928" s="6" t="s">
        <v>466</v>
      </c>
      <c r="D928" s="414"/>
      <c r="E928" s="414"/>
      <c r="F928" s="414"/>
      <c r="G928" s="414"/>
      <c r="H928" s="415"/>
      <c r="I928" s="414"/>
      <c r="J928" s="415"/>
    </row>
    <row r="929" s="352" customFormat="1" ht="24" customHeight="1" spans="1:10">
      <c r="A929" s="412">
        <v>2130805</v>
      </c>
      <c r="B929" s="413">
        <f t="shared" si="193"/>
        <v>7</v>
      </c>
      <c r="C929" s="6" t="s">
        <v>780</v>
      </c>
      <c r="D929" s="414"/>
      <c r="E929" s="414"/>
      <c r="F929" s="414"/>
      <c r="G929" s="414"/>
      <c r="H929" s="415"/>
      <c r="I929" s="414"/>
      <c r="J929" s="415"/>
    </row>
    <row r="930" s="352" customFormat="1" ht="24" customHeight="1" spans="1:10">
      <c r="A930" s="412">
        <v>2130899</v>
      </c>
      <c r="B930" s="413">
        <f t="shared" si="193"/>
        <v>7</v>
      </c>
      <c r="C930" s="6" t="s">
        <v>781</v>
      </c>
      <c r="D930" s="414"/>
      <c r="E930" s="414"/>
      <c r="F930" s="414"/>
      <c r="G930" s="414"/>
      <c r="H930" s="415"/>
      <c r="I930" s="414"/>
      <c r="J930" s="415"/>
    </row>
    <row r="931" s="352" customFormat="1" ht="24" customHeight="1" spans="1:10">
      <c r="A931" s="407">
        <v>21309</v>
      </c>
      <c r="B931" s="408">
        <f t="shared" si="193"/>
        <v>5</v>
      </c>
      <c r="C931" s="409" t="s">
        <v>782</v>
      </c>
      <c r="D931" s="410"/>
      <c r="E931" s="410"/>
      <c r="F931" s="410"/>
      <c r="G931" s="410"/>
      <c r="H931" s="411"/>
      <c r="I931" s="410"/>
      <c r="J931" s="411"/>
    </row>
    <row r="932" s="352" customFormat="1" ht="24" customHeight="1" spans="1:10">
      <c r="A932" s="412">
        <v>2130901</v>
      </c>
      <c r="B932" s="413">
        <f t="shared" si="193"/>
        <v>7</v>
      </c>
      <c r="C932" s="6" t="s">
        <v>783</v>
      </c>
      <c r="D932" s="414"/>
      <c r="E932" s="414"/>
      <c r="F932" s="414"/>
      <c r="G932" s="414"/>
      <c r="H932" s="415"/>
      <c r="I932" s="414"/>
      <c r="J932" s="415"/>
    </row>
    <row r="933" s="352" customFormat="1" ht="24" customHeight="1" spans="1:10">
      <c r="A933" s="412">
        <v>2130999</v>
      </c>
      <c r="B933" s="413">
        <f t="shared" si="193"/>
        <v>7</v>
      </c>
      <c r="C933" s="6" t="s">
        <v>784</v>
      </c>
      <c r="D933" s="414"/>
      <c r="E933" s="414"/>
      <c r="F933" s="414"/>
      <c r="G933" s="414"/>
      <c r="H933" s="415"/>
      <c r="I933" s="414"/>
      <c r="J933" s="415"/>
    </row>
    <row r="934" s="352" customFormat="1" ht="24" customHeight="1" spans="1:10">
      <c r="A934" s="407">
        <v>21399</v>
      </c>
      <c r="B934" s="408">
        <f t="shared" si="193"/>
        <v>5</v>
      </c>
      <c r="C934" s="409" t="s">
        <v>785</v>
      </c>
      <c r="D934" s="410">
        <v>3794255.62</v>
      </c>
      <c r="E934" s="410">
        <v>107434.38</v>
      </c>
      <c r="F934" s="410">
        <f>VLOOKUP(A934,[2]Sheet2!$A$1:$B$65536,2,FALSE)</f>
        <v>1051605.35</v>
      </c>
      <c r="G934" s="410">
        <f>VLOOKUP(A934,[2]Sheet1!$A$1:$B$65536,2,FALSE)</f>
        <v>1051592.92</v>
      </c>
      <c r="H934" s="411">
        <f t="shared" ref="H934:H940" si="203">G934/F934</f>
        <v>0.999988179976452</v>
      </c>
      <c r="I934" s="410">
        <f t="shared" ref="I934:I940" si="204">G934-D934</f>
        <v>-2742662.7</v>
      </c>
      <c r="J934" s="411">
        <f t="shared" ref="J934:J939" si="205">I934/D934</f>
        <v>-0.722846053266174</v>
      </c>
    </row>
    <row r="935" s="352" customFormat="1" ht="24" customHeight="1" spans="1:10">
      <c r="A935" s="412">
        <v>2139901</v>
      </c>
      <c r="B935" s="413">
        <f t="shared" si="193"/>
        <v>7</v>
      </c>
      <c r="C935" s="6" t="s">
        <v>786</v>
      </c>
      <c r="D935" s="414"/>
      <c r="E935" s="414"/>
      <c r="F935" s="426"/>
      <c r="G935" s="426"/>
      <c r="H935" s="415"/>
      <c r="I935" s="414"/>
      <c r="J935" s="415"/>
    </row>
    <row r="936" s="352" customFormat="1" ht="24" customHeight="1" spans="1:10">
      <c r="A936" s="412">
        <v>2139999</v>
      </c>
      <c r="B936" s="413">
        <f t="shared" si="193"/>
        <v>7</v>
      </c>
      <c r="C936" s="6" t="s">
        <v>787</v>
      </c>
      <c r="D936" s="414">
        <v>3794255.62</v>
      </c>
      <c r="E936" s="414">
        <v>107434.38</v>
      </c>
      <c r="F936" s="426">
        <f>VLOOKUP(A936,[2]Sheet2!$A$1:$B$65536,2,FALSE)</f>
        <v>1051605.35</v>
      </c>
      <c r="G936" s="426">
        <f>VLOOKUP(A936,[2]Sheet1!$A$1:$B$65536,2,FALSE)</f>
        <v>1051592.92</v>
      </c>
      <c r="H936" s="415">
        <f t="shared" si="203"/>
        <v>0.999988179976452</v>
      </c>
      <c r="I936" s="414">
        <f t="shared" si="204"/>
        <v>-2742662.7</v>
      </c>
      <c r="J936" s="415">
        <f t="shared" si="205"/>
        <v>-0.722846053266174</v>
      </c>
    </row>
    <row r="937" s="352" customFormat="1" ht="24" customHeight="1" spans="1:10">
      <c r="A937" s="401">
        <v>214</v>
      </c>
      <c r="B937" s="402">
        <f t="shared" si="193"/>
        <v>3</v>
      </c>
      <c r="C937" s="423" t="s">
        <v>788</v>
      </c>
      <c r="D937" s="405">
        <v>11706017.08</v>
      </c>
      <c r="E937" s="405">
        <v>6412292.01</v>
      </c>
      <c r="F937" s="404">
        <f>VLOOKUP(A937,[2]Sheet2!$A$1:$B$65536,2,FALSE)</f>
        <v>7808240.69</v>
      </c>
      <c r="G937" s="404">
        <f>VLOOKUP(A937,[2]Sheet1!$A$1:$B$65536,2,FALSE)</f>
        <v>4770495.76</v>
      </c>
      <c r="H937" s="406">
        <f t="shared" si="203"/>
        <v>0.61095654570556</v>
      </c>
      <c r="I937" s="405">
        <f t="shared" si="204"/>
        <v>-6935521.32</v>
      </c>
      <c r="J937" s="406">
        <f t="shared" si="205"/>
        <v>-0.592474901804944</v>
      </c>
    </row>
    <row r="938" s="352" customFormat="1" ht="24" customHeight="1" spans="1:10">
      <c r="A938" s="407">
        <v>21401</v>
      </c>
      <c r="B938" s="408">
        <f t="shared" si="193"/>
        <v>5</v>
      </c>
      <c r="C938" s="409" t="s">
        <v>789</v>
      </c>
      <c r="D938" s="410">
        <v>11706017.08</v>
      </c>
      <c r="E938" s="410">
        <v>6412292.01</v>
      </c>
      <c r="F938" s="427">
        <f>VLOOKUP(A938,[2]Sheet2!$A$1:$B$65536,2,FALSE)</f>
        <v>7779615.69</v>
      </c>
      <c r="G938" s="427">
        <f>VLOOKUP(A938,[2]Sheet1!$A$1:$B$65536,2,FALSE)</f>
        <v>4750499.51</v>
      </c>
      <c r="H938" s="411">
        <f t="shared" si="203"/>
        <v>0.610634213731964</v>
      </c>
      <c r="I938" s="410">
        <f t="shared" si="204"/>
        <v>-6955517.57</v>
      </c>
      <c r="J938" s="411">
        <f t="shared" si="205"/>
        <v>-0.594183104506456</v>
      </c>
    </row>
    <row r="939" s="352" customFormat="1" ht="24" customHeight="1" spans="1:10">
      <c r="A939" s="412">
        <v>2140101</v>
      </c>
      <c r="B939" s="413">
        <f t="shared" si="193"/>
        <v>7</v>
      </c>
      <c r="C939" s="6" t="s">
        <v>58</v>
      </c>
      <c r="D939" s="414">
        <v>1174175.44</v>
      </c>
      <c r="E939" s="414">
        <v>527992.01</v>
      </c>
      <c r="F939" s="426">
        <f>VLOOKUP(A939,[2]Sheet2!$A$1:$B$65536,2,FALSE)</f>
        <v>1552625.04</v>
      </c>
      <c r="G939" s="426">
        <f>VLOOKUP(A939,[2]Sheet1!$A$1:$B$65536,2,FALSE)</f>
        <v>1602584.17</v>
      </c>
      <c r="H939" s="415">
        <f t="shared" si="203"/>
        <v>1.03217720229477</v>
      </c>
      <c r="I939" s="414">
        <f t="shared" si="204"/>
        <v>428408.73</v>
      </c>
      <c r="J939" s="415">
        <f t="shared" si="205"/>
        <v>0.364859215587068</v>
      </c>
    </row>
    <row r="940" s="352" customFormat="1" ht="24" customHeight="1" spans="1:10">
      <c r="A940" s="412">
        <v>2140102</v>
      </c>
      <c r="B940" s="413">
        <f t="shared" si="193"/>
        <v>7</v>
      </c>
      <c r="C940" s="6" t="s">
        <v>59</v>
      </c>
      <c r="D940" s="414">
        <v>17720</v>
      </c>
      <c r="E940" s="414"/>
      <c r="F940" s="426">
        <f>VLOOKUP(A940,[2]Sheet2!$A$1:$B$65536,2,FALSE)</f>
        <v>99650</v>
      </c>
      <c r="G940" s="426">
        <f>VLOOKUP(A940,[2]Sheet1!$A$1:$B$65536,2,FALSE)</f>
        <v>140585</v>
      </c>
      <c r="H940" s="415">
        <f t="shared" si="203"/>
        <v>1.41078775715003</v>
      </c>
      <c r="I940" s="414">
        <f t="shared" si="204"/>
        <v>122865</v>
      </c>
      <c r="J940" s="415"/>
    </row>
    <row r="941" s="352" customFormat="1" ht="24" customHeight="1" spans="1:10">
      <c r="A941" s="412">
        <v>2140103</v>
      </c>
      <c r="B941" s="413">
        <f t="shared" si="193"/>
        <v>7</v>
      </c>
      <c r="C941" s="6" t="s">
        <v>60</v>
      </c>
      <c r="D941" s="414"/>
      <c r="E941" s="414"/>
      <c r="F941" s="426"/>
      <c r="G941" s="426"/>
      <c r="H941" s="415"/>
      <c r="I941" s="414"/>
      <c r="J941" s="415"/>
    </row>
    <row r="942" s="352" customFormat="1" ht="24" customHeight="1" spans="1:10">
      <c r="A942" s="412">
        <v>2140104</v>
      </c>
      <c r="B942" s="413">
        <f t="shared" si="193"/>
        <v>7</v>
      </c>
      <c r="C942" s="6" t="s">
        <v>790</v>
      </c>
      <c r="D942" s="414">
        <v>10108800</v>
      </c>
      <c r="E942" s="414">
        <v>4190000</v>
      </c>
      <c r="F942" s="426">
        <f>VLOOKUP(A942,[2]Sheet2!$A$1:$B$65536,2,FALSE)</f>
        <v>4829216.35</v>
      </c>
      <c r="G942" s="426">
        <f>VLOOKUP(A942,[2]Sheet1!$A$1:$B$65536,2,FALSE)</f>
        <v>2783484.19</v>
      </c>
      <c r="H942" s="415">
        <f>G942/F942</f>
        <v>0.576384238821688</v>
      </c>
      <c r="I942" s="414">
        <f>G942-D942</f>
        <v>-7325315.81</v>
      </c>
      <c r="J942" s="415">
        <f>I942/D942</f>
        <v>-0.724647417101931</v>
      </c>
    </row>
    <row r="943" s="352" customFormat="1" ht="24" customHeight="1" spans="1:10">
      <c r="A943" s="412">
        <v>2140106</v>
      </c>
      <c r="B943" s="413">
        <f t="shared" si="193"/>
        <v>7</v>
      </c>
      <c r="C943" s="6" t="s">
        <v>791</v>
      </c>
      <c r="D943" s="414">
        <v>405321.64</v>
      </c>
      <c r="E943" s="414">
        <v>1694300</v>
      </c>
      <c r="F943" s="426">
        <f>VLOOKUP(A943,[2]Sheet2!$A$1:$B$65536,2,FALSE)</f>
        <v>1298124.3</v>
      </c>
      <c r="G943" s="426">
        <f>VLOOKUP(A943,[2]Sheet1!$A$1:$B$65536,2,FALSE)</f>
        <v>223846.15</v>
      </c>
      <c r="H943" s="415">
        <f>G943/F943</f>
        <v>0.17243814787228</v>
      </c>
      <c r="I943" s="414">
        <f>G943-D943</f>
        <v>-181475.49</v>
      </c>
      <c r="J943" s="415">
        <f>I943/D943</f>
        <v>-0.447732052993766</v>
      </c>
    </row>
    <row r="944" s="352" customFormat="1" ht="24" customHeight="1" spans="1:10">
      <c r="A944" s="412">
        <v>2140109</v>
      </c>
      <c r="B944" s="413">
        <f t="shared" si="193"/>
        <v>7</v>
      </c>
      <c r="C944" s="6" t="s">
        <v>792</v>
      </c>
      <c r="D944" s="414"/>
      <c r="E944" s="414"/>
      <c r="F944" s="426"/>
      <c r="G944" s="426"/>
      <c r="H944" s="415"/>
      <c r="I944" s="414"/>
      <c r="J944" s="415"/>
    </row>
    <row r="945" s="352" customFormat="1" ht="24" customHeight="1" spans="1:10">
      <c r="A945" s="412">
        <v>2140110</v>
      </c>
      <c r="B945" s="413">
        <f t="shared" si="193"/>
        <v>7</v>
      </c>
      <c r="C945" s="6" t="s">
        <v>793</v>
      </c>
      <c r="D945" s="414"/>
      <c r="E945" s="414"/>
      <c r="F945" s="426"/>
      <c r="G945" s="426"/>
      <c r="H945" s="415"/>
      <c r="I945" s="414"/>
      <c r="J945" s="415"/>
    </row>
    <row r="946" s="352" customFormat="1" ht="24" customHeight="1" spans="1:10">
      <c r="A946" s="412">
        <v>2140111</v>
      </c>
      <c r="B946" s="413">
        <f t="shared" si="193"/>
        <v>7</v>
      </c>
      <c r="C946" s="6" t="s">
        <v>794</v>
      </c>
      <c r="D946" s="414"/>
      <c r="E946" s="414"/>
      <c r="F946" s="426"/>
      <c r="G946" s="426"/>
      <c r="H946" s="415"/>
      <c r="I946" s="414"/>
      <c r="J946" s="415"/>
    </row>
    <row r="947" s="352" customFormat="1" ht="24" customHeight="1" spans="1:10">
      <c r="A947" s="412">
        <v>2140112</v>
      </c>
      <c r="B947" s="413">
        <f t="shared" si="193"/>
        <v>7</v>
      </c>
      <c r="C947" s="6" t="s">
        <v>795</v>
      </c>
      <c r="D947" s="414"/>
      <c r="E947" s="414"/>
      <c r="F947" s="426"/>
      <c r="G947" s="426"/>
      <c r="H947" s="415"/>
      <c r="I947" s="414"/>
      <c r="J947" s="415"/>
    </row>
    <row r="948" s="352" customFormat="1" ht="24" customHeight="1" spans="1:10">
      <c r="A948" s="412">
        <v>2140114</v>
      </c>
      <c r="B948" s="413">
        <f t="shared" si="193"/>
        <v>7</v>
      </c>
      <c r="C948" s="6" t="s">
        <v>796</v>
      </c>
      <c r="D948" s="414"/>
      <c r="E948" s="414"/>
      <c r="F948" s="426"/>
      <c r="G948" s="426"/>
      <c r="H948" s="415"/>
      <c r="I948" s="414"/>
      <c r="J948" s="415"/>
    </row>
    <row r="949" s="352" customFormat="1" ht="24" customHeight="1" spans="1:10">
      <c r="A949" s="412">
        <v>2140122</v>
      </c>
      <c r="B949" s="413">
        <f t="shared" si="193"/>
        <v>7</v>
      </c>
      <c r="C949" s="6" t="s">
        <v>797</v>
      </c>
      <c r="D949" s="414"/>
      <c r="E949" s="414"/>
      <c r="F949" s="426"/>
      <c r="G949" s="426"/>
      <c r="H949" s="415"/>
      <c r="I949" s="414"/>
      <c r="J949" s="415"/>
    </row>
    <row r="950" s="352" customFormat="1" ht="24" customHeight="1" spans="1:10">
      <c r="A950" s="412">
        <v>2140123</v>
      </c>
      <c r="B950" s="413">
        <f t="shared" si="193"/>
        <v>7</v>
      </c>
      <c r="C950" s="6" t="s">
        <v>798</v>
      </c>
      <c r="D950" s="414"/>
      <c r="E950" s="414"/>
      <c r="F950" s="426"/>
      <c r="G950" s="426"/>
      <c r="H950" s="415"/>
      <c r="I950" s="414"/>
      <c r="J950" s="415"/>
    </row>
    <row r="951" s="352" customFormat="1" ht="24" customHeight="1" spans="1:10">
      <c r="A951" s="412">
        <v>2140127</v>
      </c>
      <c r="B951" s="413">
        <f t="shared" si="193"/>
        <v>7</v>
      </c>
      <c r="C951" s="6" t="s">
        <v>799</v>
      </c>
      <c r="D951" s="414"/>
      <c r="E951" s="414"/>
      <c r="F951" s="426"/>
      <c r="G951" s="426"/>
      <c r="H951" s="415"/>
      <c r="I951" s="414"/>
      <c r="J951" s="415"/>
    </row>
    <row r="952" s="352" customFormat="1" ht="24" customHeight="1" spans="1:10">
      <c r="A952" s="412">
        <v>2140128</v>
      </c>
      <c r="B952" s="413">
        <f t="shared" si="193"/>
        <v>7</v>
      </c>
      <c r="C952" s="6" t="s">
        <v>800</v>
      </c>
      <c r="D952" s="414"/>
      <c r="E952" s="414"/>
      <c r="F952" s="426"/>
      <c r="G952" s="426"/>
      <c r="H952" s="415"/>
      <c r="I952" s="414"/>
      <c r="J952" s="415"/>
    </row>
    <row r="953" s="352" customFormat="1" ht="24" customHeight="1" spans="1:10">
      <c r="A953" s="412">
        <v>2140129</v>
      </c>
      <c r="B953" s="413">
        <f t="shared" si="193"/>
        <v>7</v>
      </c>
      <c r="C953" s="6" t="s">
        <v>801</v>
      </c>
      <c r="D953" s="414"/>
      <c r="E953" s="414"/>
      <c r="F953" s="426"/>
      <c r="G953" s="426"/>
      <c r="H953" s="415"/>
      <c r="I953" s="414"/>
      <c r="J953" s="415"/>
    </row>
    <row r="954" s="352" customFormat="1" ht="24" customHeight="1" spans="1:10">
      <c r="A954" s="412">
        <v>2140130</v>
      </c>
      <c r="B954" s="413">
        <f t="shared" si="193"/>
        <v>7</v>
      </c>
      <c r="C954" s="6" t="s">
        <v>802</v>
      </c>
      <c r="D954" s="414"/>
      <c r="E954" s="414"/>
      <c r="F954" s="426"/>
      <c r="G954" s="426"/>
      <c r="H954" s="415"/>
      <c r="I954" s="414"/>
      <c r="J954" s="415"/>
    </row>
    <row r="955" s="352" customFormat="1" ht="24" customHeight="1" spans="1:10">
      <c r="A955" s="412">
        <v>2140131</v>
      </c>
      <c r="B955" s="413">
        <f t="shared" si="193"/>
        <v>7</v>
      </c>
      <c r="C955" s="6" t="s">
        <v>803</v>
      </c>
      <c r="D955" s="414"/>
      <c r="E955" s="414"/>
      <c r="F955" s="426"/>
      <c r="G955" s="426"/>
      <c r="H955" s="415"/>
      <c r="I955" s="414"/>
      <c r="J955" s="415"/>
    </row>
    <row r="956" s="352" customFormat="1" ht="24" customHeight="1" spans="1:10">
      <c r="A956" s="412">
        <v>2140133</v>
      </c>
      <c r="B956" s="413">
        <f t="shared" si="193"/>
        <v>7</v>
      </c>
      <c r="C956" s="6" t="s">
        <v>804</v>
      </c>
      <c r="D956" s="414"/>
      <c r="E956" s="414"/>
      <c r="F956" s="426"/>
      <c r="G956" s="426"/>
      <c r="H956" s="415"/>
      <c r="I956" s="414"/>
      <c r="J956" s="415"/>
    </row>
    <row r="957" s="352" customFormat="1" ht="24" customHeight="1" spans="1:10">
      <c r="A957" s="412">
        <v>2140136</v>
      </c>
      <c r="B957" s="413">
        <f t="shared" si="193"/>
        <v>7</v>
      </c>
      <c r="C957" s="6" t="s">
        <v>805</v>
      </c>
      <c r="D957" s="414"/>
      <c r="E957" s="414"/>
      <c r="F957" s="426"/>
      <c r="G957" s="426"/>
      <c r="H957" s="415"/>
      <c r="I957" s="414"/>
      <c r="J957" s="415"/>
    </row>
    <row r="958" s="352" customFormat="1" ht="24" customHeight="1" spans="1:10">
      <c r="A958" s="412">
        <v>2140138</v>
      </c>
      <c r="B958" s="413">
        <f t="shared" si="193"/>
        <v>7</v>
      </c>
      <c r="C958" s="6" t="s">
        <v>806</v>
      </c>
      <c r="D958" s="414"/>
      <c r="E958" s="414"/>
      <c r="F958" s="426"/>
      <c r="G958" s="426"/>
      <c r="H958" s="415"/>
      <c r="I958" s="414"/>
      <c r="J958" s="415"/>
    </row>
    <row r="959" s="352" customFormat="1" ht="24" customHeight="1" spans="1:10">
      <c r="A959" s="412">
        <v>2140199</v>
      </c>
      <c r="B959" s="413">
        <f t="shared" si="193"/>
        <v>7</v>
      </c>
      <c r="C959" s="6" t="s">
        <v>807</v>
      </c>
      <c r="D959" s="414"/>
      <c r="E959" s="414"/>
      <c r="F959" s="426"/>
      <c r="G959" s="426"/>
      <c r="H959" s="415"/>
      <c r="I959" s="414"/>
      <c r="J959" s="415"/>
    </row>
    <row r="960" s="352" customFormat="1" ht="24" customHeight="1" spans="1:10">
      <c r="A960" s="407">
        <v>21402</v>
      </c>
      <c r="B960" s="408">
        <f t="shared" si="193"/>
        <v>5</v>
      </c>
      <c r="C960" s="409" t="s">
        <v>808</v>
      </c>
      <c r="D960" s="410"/>
      <c r="E960" s="410"/>
      <c r="F960" s="427"/>
      <c r="G960" s="427"/>
      <c r="H960" s="411"/>
      <c r="I960" s="410"/>
      <c r="J960" s="411"/>
    </row>
    <row r="961" s="352" customFormat="1" ht="24" customHeight="1" spans="1:10">
      <c r="A961" s="412">
        <v>2140201</v>
      </c>
      <c r="B961" s="413">
        <f t="shared" si="193"/>
        <v>7</v>
      </c>
      <c r="C961" s="6" t="s">
        <v>58</v>
      </c>
      <c r="D961" s="414"/>
      <c r="E961" s="414"/>
      <c r="F961" s="426"/>
      <c r="G961" s="426"/>
      <c r="H961" s="415"/>
      <c r="I961" s="414"/>
      <c r="J961" s="415"/>
    </row>
    <row r="962" s="352" customFormat="1" ht="24" customHeight="1" spans="1:10">
      <c r="A962" s="412">
        <v>2140202</v>
      </c>
      <c r="B962" s="413">
        <f t="shared" si="193"/>
        <v>7</v>
      </c>
      <c r="C962" s="6" t="s">
        <v>59</v>
      </c>
      <c r="D962" s="414"/>
      <c r="E962" s="414"/>
      <c r="F962" s="426"/>
      <c r="G962" s="426"/>
      <c r="H962" s="415"/>
      <c r="I962" s="414"/>
      <c r="J962" s="415"/>
    </row>
    <row r="963" s="352" customFormat="1" ht="24" customHeight="1" spans="1:10">
      <c r="A963" s="412">
        <v>2140203</v>
      </c>
      <c r="B963" s="413">
        <f t="shared" si="193"/>
        <v>7</v>
      </c>
      <c r="C963" s="6" t="s">
        <v>60</v>
      </c>
      <c r="D963" s="414"/>
      <c r="E963" s="414"/>
      <c r="F963" s="426"/>
      <c r="G963" s="426"/>
      <c r="H963" s="415"/>
      <c r="I963" s="414"/>
      <c r="J963" s="415"/>
    </row>
    <row r="964" s="352" customFormat="1" ht="24" customHeight="1" spans="1:10">
      <c r="A964" s="412">
        <v>2140204</v>
      </c>
      <c r="B964" s="413">
        <f t="shared" si="193"/>
        <v>7</v>
      </c>
      <c r="C964" s="6" t="s">
        <v>809</v>
      </c>
      <c r="D964" s="414"/>
      <c r="E964" s="414"/>
      <c r="F964" s="426"/>
      <c r="G964" s="426"/>
      <c r="H964" s="415"/>
      <c r="I964" s="414"/>
      <c r="J964" s="415"/>
    </row>
    <row r="965" s="352" customFormat="1" ht="24" customHeight="1" spans="1:10">
      <c r="A965" s="412">
        <v>2140205</v>
      </c>
      <c r="B965" s="413">
        <f t="shared" si="193"/>
        <v>7</v>
      </c>
      <c r="C965" s="6" t="s">
        <v>810</v>
      </c>
      <c r="D965" s="414"/>
      <c r="E965" s="414"/>
      <c r="F965" s="426"/>
      <c r="G965" s="426"/>
      <c r="H965" s="415"/>
      <c r="I965" s="414"/>
      <c r="J965" s="415"/>
    </row>
    <row r="966" s="352" customFormat="1" ht="24" customHeight="1" spans="1:10">
      <c r="A966" s="412">
        <v>2140206</v>
      </c>
      <c r="B966" s="413">
        <f t="shared" si="193"/>
        <v>7</v>
      </c>
      <c r="C966" s="6" t="s">
        <v>811</v>
      </c>
      <c r="D966" s="414"/>
      <c r="E966" s="414"/>
      <c r="F966" s="426"/>
      <c r="G966" s="426"/>
      <c r="H966" s="415"/>
      <c r="I966" s="414"/>
      <c r="J966" s="415"/>
    </row>
    <row r="967" s="352" customFormat="1" ht="24" customHeight="1" spans="1:10">
      <c r="A967" s="412">
        <v>2140207</v>
      </c>
      <c r="B967" s="413">
        <f t="shared" si="193"/>
        <v>7</v>
      </c>
      <c r="C967" s="6" t="s">
        <v>812</v>
      </c>
      <c r="D967" s="414"/>
      <c r="E967" s="414"/>
      <c r="F967" s="426"/>
      <c r="G967" s="426"/>
      <c r="H967" s="415"/>
      <c r="I967" s="414"/>
      <c r="J967" s="415"/>
    </row>
    <row r="968" s="352" customFormat="1" ht="24" customHeight="1" spans="1:10">
      <c r="A968" s="412">
        <v>2140208</v>
      </c>
      <c r="B968" s="413">
        <f t="shared" ref="B968:B1031" si="206">LEN(A968)</f>
        <v>7</v>
      </c>
      <c r="C968" s="6" t="s">
        <v>813</v>
      </c>
      <c r="D968" s="414"/>
      <c r="E968" s="414"/>
      <c r="F968" s="426"/>
      <c r="G968" s="426"/>
      <c r="H968" s="415"/>
      <c r="I968" s="414"/>
      <c r="J968" s="415"/>
    </row>
    <row r="969" s="352" customFormat="1" ht="24" customHeight="1" spans="1:10">
      <c r="A969" s="412">
        <v>2140299</v>
      </c>
      <c r="B969" s="413">
        <f t="shared" si="206"/>
        <v>7</v>
      </c>
      <c r="C969" s="6" t="s">
        <v>814</v>
      </c>
      <c r="D969" s="414"/>
      <c r="E969" s="414"/>
      <c r="F969" s="426"/>
      <c r="G969" s="426"/>
      <c r="H969" s="415"/>
      <c r="I969" s="414"/>
      <c r="J969" s="415"/>
    </row>
    <row r="970" s="352" customFormat="1" ht="24" customHeight="1" spans="1:10">
      <c r="A970" s="407">
        <v>21403</v>
      </c>
      <c r="B970" s="408">
        <f t="shared" si="206"/>
        <v>5</v>
      </c>
      <c r="C970" s="409" t="s">
        <v>815</v>
      </c>
      <c r="D970" s="410"/>
      <c r="E970" s="410"/>
      <c r="F970" s="427"/>
      <c r="G970" s="427"/>
      <c r="H970" s="411"/>
      <c r="I970" s="410"/>
      <c r="J970" s="411"/>
    </row>
    <row r="971" s="352" customFormat="1" ht="24" customHeight="1" spans="1:10">
      <c r="A971" s="412">
        <v>2140301</v>
      </c>
      <c r="B971" s="413">
        <f t="shared" si="206"/>
        <v>7</v>
      </c>
      <c r="C971" s="6" t="s">
        <v>58</v>
      </c>
      <c r="D971" s="414"/>
      <c r="E971" s="414"/>
      <c r="F971" s="426"/>
      <c r="G971" s="426"/>
      <c r="H971" s="415"/>
      <c r="I971" s="414"/>
      <c r="J971" s="415"/>
    </row>
    <row r="972" s="352" customFormat="1" ht="24" customHeight="1" spans="1:10">
      <c r="A972" s="412">
        <v>2140302</v>
      </c>
      <c r="B972" s="413">
        <f t="shared" si="206"/>
        <v>7</v>
      </c>
      <c r="C972" s="6" t="s">
        <v>59</v>
      </c>
      <c r="D972" s="414"/>
      <c r="E972" s="414"/>
      <c r="F972" s="426"/>
      <c r="G972" s="426"/>
      <c r="H972" s="415"/>
      <c r="I972" s="414"/>
      <c r="J972" s="415"/>
    </row>
    <row r="973" s="352" customFormat="1" ht="24" customHeight="1" spans="1:10">
      <c r="A973" s="412">
        <v>2140303</v>
      </c>
      <c r="B973" s="413">
        <f t="shared" si="206"/>
        <v>7</v>
      </c>
      <c r="C973" s="6" t="s">
        <v>60</v>
      </c>
      <c r="D973" s="414"/>
      <c r="E973" s="414"/>
      <c r="F973" s="426"/>
      <c r="G973" s="426"/>
      <c r="H973" s="415"/>
      <c r="I973" s="414"/>
      <c r="J973" s="415"/>
    </row>
    <row r="974" s="352" customFormat="1" ht="24" customHeight="1" spans="1:10">
      <c r="A974" s="412">
        <v>2140304</v>
      </c>
      <c r="B974" s="413">
        <f t="shared" si="206"/>
        <v>7</v>
      </c>
      <c r="C974" s="6" t="s">
        <v>816</v>
      </c>
      <c r="D974" s="414"/>
      <c r="E974" s="414"/>
      <c r="F974" s="426"/>
      <c r="G974" s="426"/>
      <c r="H974" s="415"/>
      <c r="I974" s="414"/>
      <c r="J974" s="415"/>
    </row>
    <row r="975" s="352" customFormat="1" ht="24" customHeight="1" spans="1:10">
      <c r="A975" s="412">
        <v>2140305</v>
      </c>
      <c r="B975" s="413">
        <f t="shared" si="206"/>
        <v>7</v>
      </c>
      <c r="C975" s="6" t="s">
        <v>817</v>
      </c>
      <c r="D975" s="414"/>
      <c r="E975" s="414"/>
      <c r="F975" s="426"/>
      <c r="G975" s="426"/>
      <c r="H975" s="415"/>
      <c r="I975" s="414"/>
      <c r="J975" s="415"/>
    </row>
    <row r="976" s="352" customFormat="1" ht="24" customHeight="1" spans="1:10">
      <c r="A976" s="412">
        <v>2140306</v>
      </c>
      <c r="B976" s="413">
        <f t="shared" si="206"/>
        <v>7</v>
      </c>
      <c r="C976" s="6" t="s">
        <v>818</v>
      </c>
      <c r="D976" s="414"/>
      <c r="E976" s="414"/>
      <c r="F976" s="426"/>
      <c r="G976" s="426"/>
      <c r="H976" s="415"/>
      <c r="I976" s="414"/>
      <c r="J976" s="415"/>
    </row>
    <row r="977" s="352" customFormat="1" ht="24" customHeight="1" spans="1:10">
      <c r="A977" s="412">
        <v>2140307</v>
      </c>
      <c r="B977" s="413">
        <f t="shared" si="206"/>
        <v>7</v>
      </c>
      <c r="C977" s="6" t="s">
        <v>819</v>
      </c>
      <c r="D977" s="414"/>
      <c r="E977" s="414"/>
      <c r="F977" s="426"/>
      <c r="G977" s="426"/>
      <c r="H977" s="415"/>
      <c r="I977" s="414"/>
      <c r="J977" s="415"/>
    </row>
    <row r="978" s="352" customFormat="1" ht="24" customHeight="1" spans="1:10">
      <c r="A978" s="412">
        <v>2140308</v>
      </c>
      <c r="B978" s="413">
        <f t="shared" si="206"/>
        <v>7</v>
      </c>
      <c r="C978" s="6" t="s">
        <v>820</v>
      </c>
      <c r="D978" s="414"/>
      <c r="E978" s="414"/>
      <c r="F978" s="426"/>
      <c r="G978" s="426"/>
      <c r="H978" s="415"/>
      <c r="I978" s="414"/>
      <c r="J978" s="415"/>
    </row>
    <row r="979" s="352" customFormat="1" ht="24" customHeight="1" spans="1:10">
      <c r="A979" s="412">
        <v>2140399</v>
      </c>
      <c r="B979" s="413">
        <f t="shared" si="206"/>
        <v>7</v>
      </c>
      <c r="C979" s="6" t="s">
        <v>821</v>
      </c>
      <c r="D979" s="414"/>
      <c r="E979" s="414"/>
      <c r="F979" s="426"/>
      <c r="G979" s="426"/>
      <c r="H979" s="415"/>
      <c r="I979" s="414"/>
      <c r="J979" s="415"/>
    </row>
    <row r="980" s="352" customFormat="1" ht="24" customHeight="1" spans="1:10">
      <c r="A980" s="407">
        <v>21405</v>
      </c>
      <c r="B980" s="408">
        <f t="shared" si="206"/>
        <v>5</v>
      </c>
      <c r="C980" s="409" t="s">
        <v>822</v>
      </c>
      <c r="D980" s="410"/>
      <c r="E980" s="410"/>
      <c r="F980" s="427"/>
      <c r="G980" s="427"/>
      <c r="H980" s="411"/>
      <c r="I980" s="410"/>
      <c r="J980" s="411"/>
    </row>
    <row r="981" s="352" customFormat="1" ht="24" customHeight="1" spans="1:10">
      <c r="A981" s="412">
        <v>2140501</v>
      </c>
      <c r="B981" s="413">
        <f t="shared" si="206"/>
        <v>7</v>
      </c>
      <c r="C981" s="6" t="s">
        <v>58</v>
      </c>
      <c r="D981" s="414"/>
      <c r="E981" s="414"/>
      <c r="F981" s="426"/>
      <c r="G981" s="426"/>
      <c r="H981" s="415"/>
      <c r="I981" s="414"/>
      <c r="J981" s="415"/>
    </row>
    <row r="982" s="352" customFormat="1" ht="24" customHeight="1" spans="1:10">
      <c r="A982" s="412">
        <v>2140502</v>
      </c>
      <c r="B982" s="413">
        <f t="shared" si="206"/>
        <v>7</v>
      </c>
      <c r="C982" s="6" t="s">
        <v>59</v>
      </c>
      <c r="D982" s="414"/>
      <c r="E982" s="414"/>
      <c r="F982" s="426"/>
      <c r="G982" s="426"/>
      <c r="H982" s="415"/>
      <c r="I982" s="414"/>
      <c r="J982" s="415"/>
    </row>
    <row r="983" s="352" customFormat="1" ht="24" customHeight="1" spans="1:10">
      <c r="A983" s="412">
        <v>2140503</v>
      </c>
      <c r="B983" s="413">
        <f t="shared" si="206"/>
        <v>7</v>
      </c>
      <c r="C983" s="6" t="s">
        <v>60</v>
      </c>
      <c r="D983" s="414"/>
      <c r="E983" s="414"/>
      <c r="F983" s="426"/>
      <c r="G983" s="426"/>
      <c r="H983" s="415"/>
      <c r="I983" s="414"/>
      <c r="J983" s="415"/>
    </row>
    <row r="984" s="352" customFormat="1" ht="24" customHeight="1" spans="1:10">
      <c r="A984" s="412">
        <v>2140504</v>
      </c>
      <c r="B984" s="413">
        <f t="shared" si="206"/>
        <v>7</v>
      </c>
      <c r="C984" s="6" t="s">
        <v>813</v>
      </c>
      <c r="D984" s="414"/>
      <c r="E984" s="414"/>
      <c r="F984" s="426"/>
      <c r="G984" s="426"/>
      <c r="H984" s="415"/>
      <c r="I984" s="414"/>
      <c r="J984" s="415"/>
    </row>
    <row r="985" s="352" customFormat="1" ht="24" customHeight="1" spans="1:10">
      <c r="A985" s="412">
        <v>2140505</v>
      </c>
      <c r="B985" s="413">
        <f t="shared" si="206"/>
        <v>7</v>
      </c>
      <c r="C985" s="6" t="s">
        <v>823</v>
      </c>
      <c r="D985" s="414"/>
      <c r="E985" s="414"/>
      <c r="F985" s="426"/>
      <c r="G985" s="426"/>
      <c r="H985" s="415"/>
      <c r="I985" s="414"/>
      <c r="J985" s="415"/>
    </row>
    <row r="986" s="352" customFormat="1" ht="24" customHeight="1" spans="1:10">
      <c r="A986" s="412">
        <v>2140599</v>
      </c>
      <c r="B986" s="413">
        <f t="shared" si="206"/>
        <v>7</v>
      </c>
      <c r="C986" s="6" t="s">
        <v>824</v>
      </c>
      <c r="D986" s="414"/>
      <c r="E986" s="414"/>
      <c r="F986" s="426"/>
      <c r="G986" s="426"/>
      <c r="H986" s="415"/>
      <c r="I986" s="414"/>
      <c r="J986" s="415"/>
    </row>
    <row r="987" s="352" customFormat="1" ht="24" customHeight="1" spans="1:10">
      <c r="A987" s="407">
        <v>21406</v>
      </c>
      <c r="B987" s="408">
        <f t="shared" si="206"/>
        <v>5</v>
      </c>
      <c r="C987" s="409" t="s">
        <v>825</v>
      </c>
      <c r="D987" s="410"/>
      <c r="E987" s="410"/>
      <c r="F987" s="427"/>
      <c r="G987" s="427"/>
      <c r="H987" s="411"/>
      <c r="I987" s="410"/>
      <c r="J987" s="411"/>
    </row>
    <row r="988" s="352" customFormat="1" ht="24" customHeight="1" spans="1:10">
      <c r="A988" s="412">
        <v>2140601</v>
      </c>
      <c r="B988" s="413">
        <f t="shared" si="206"/>
        <v>7</v>
      </c>
      <c r="C988" s="6" t="s">
        <v>826</v>
      </c>
      <c r="D988" s="414"/>
      <c r="E988" s="414"/>
      <c r="F988" s="426"/>
      <c r="G988" s="426"/>
      <c r="H988" s="415"/>
      <c r="I988" s="414"/>
      <c r="J988" s="415"/>
    </row>
    <row r="989" s="352" customFormat="1" ht="24" customHeight="1" spans="1:10">
      <c r="A989" s="412">
        <v>2140602</v>
      </c>
      <c r="B989" s="413">
        <f t="shared" si="206"/>
        <v>7</v>
      </c>
      <c r="C989" s="6" t="s">
        <v>827</v>
      </c>
      <c r="D989" s="414"/>
      <c r="E989" s="414"/>
      <c r="F989" s="426"/>
      <c r="G989" s="426"/>
      <c r="H989" s="415"/>
      <c r="I989" s="414"/>
      <c r="J989" s="415"/>
    </row>
    <row r="990" s="352" customFormat="1" ht="24" customHeight="1" spans="1:10">
      <c r="A990" s="412">
        <v>2140603</v>
      </c>
      <c r="B990" s="413">
        <f t="shared" si="206"/>
        <v>7</v>
      </c>
      <c r="C990" s="6" t="s">
        <v>828</v>
      </c>
      <c r="D990" s="414"/>
      <c r="E990" s="414"/>
      <c r="F990" s="426"/>
      <c r="G990" s="426"/>
      <c r="H990" s="415"/>
      <c r="I990" s="414"/>
      <c r="J990" s="415"/>
    </row>
    <row r="991" s="352" customFormat="1" ht="24" customHeight="1" spans="1:10">
      <c r="A991" s="412">
        <v>2140699</v>
      </c>
      <c r="B991" s="413">
        <f t="shared" si="206"/>
        <v>7</v>
      </c>
      <c r="C991" s="6" t="s">
        <v>829</v>
      </c>
      <c r="D991" s="414"/>
      <c r="E991" s="414"/>
      <c r="F991" s="426"/>
      <c r="G991" s="426"/>
      <c r="H991" s="415"/>
      <c r="I991" s="414"/>
      <c r="J991" s="415"/>
    </row>
    <row r="992" s="352" customFormat="1" ht="24" customHeight="1" spans="1:10">
      <c r="A992" s="407">
        <v>21499</v>
      </c>
      <c r="B992" s="408">
        <f t="shared" si="206"/>
        <v>5</v>
      </c>
      <c r="C992" s="409" t="s">
        <v>830</v>
      </c>
      <c r="D992" s="410"/>
      <c r="E992" s="410"/>
      <c r="F992" s="427">
        <f>VLOOKUP(A992,[2]Sheet2!$A$1:$B$65536,2,FALSE)</f>
        <v>28625</v>
      </c>
      <c r="G992" s="427">
        <f>VLOOKUP(A992,[2]Sheet1!$A$1:$B$65536,2,FALSE)</f>
        <v>19996.25</v>
      </c>
      <c r="H992" s="411">
        <f>G992/F992</f>
        <v>0.698558951965065</v>
      </c>
      <c r="I992" s="410">
        <f>G992-D992</f>
        <v>19996.25</v>
      </c>
      <c r="J992" s="411"/>
    </row>
    <row r="993" s="352" customFormat="1" ht="24" customHeight="1" spans="1:10">
      <c r="A993" s="412">
        <v>2149901</v>
      </c>
      <c r="B993" s="413">
        <f t="shared" si="206"/>
        <v>7</v>
      </c>
      <c r="C993" s="6" t="s">
        <v>831</v>
      </c>
      <c r="D993" s="414"/>
      <c r="E993" s="414"/>
      <c r="F993" s="426"/>
      <c r="G993" s="426">
        <f>VLOOKUP(A993,[2]Sheet1!$A$1:$B$65536,2,FALSE)</f>
        <v>19996.25</v>
      </c>
      <c r="H993" s="415"/>
      <c r="I993" s="414"/>
      <c r="J993" s="415"/>
    </row>
    <row r="994" s="352" customFormat="1" ht="24" customHeight="1" spans="1:10">
      <c r="A994" s="412">
        <v>2149999</v>
      </c>
      <c r="B994" s="413">
        <f t="shared" si="206"/>
        <v>7</v>
      </c>
      <c r="C994" s="6" t="s">
        <v>832</v>
      </c>
      <c r="D994" s="414"/>
      <c r="E994" s="414"/>
      <c r="F994" s="426">
        <f>VLOOKUP(A994,[2]Sheet2!$A$1:$B$65536,2,FALSE)</f>
        <v>28625</v>
      </c>
      <c r="G994" s="426"/>
      <c r="H994" s="415"/>
      <c r="I994" s="414"/>
      <c r="J994" s="415"/>
    </row>
    <row r="995" s="352" customFormat="1" ht="24" customHeight="1" spans="1:10">
      <c r="A995" s="401">
        <v>215</v>
      </c>
      <c r="B995" s="402">
        <f t="shared" si="206"/>
        <v>3</v>
      </c>
      <c r="C995" s="423" t="s">
        <v>833</v>
      </c>
      <c r="D995" s="405">
        <v>40546483.88</v>
      </c>
      <c r="E995" s="405">
        <v>3463194.02</v>
      </c>
      <c r="F995" s="404">
        <f>VLOOKUP(A995,[2]Sheet2!$A$1:$B$65536,2,FALSE)</f>
        <v>10933672.35</v>
      </c>
      <c r="G995" s="404">
        <f>VLOOKUP(A995,[2]Sheet1!$A$1:$B$65536,2,FALSE)</f>
        <v>6743251.42</v>
      </c>
      <c r="H995" s="406">
        <f>G995/F995</f>
        <v>0.616741676916997</v>
      </c>
      <c r="I995" s="405">
        <f>G995-D995</f>
        <v>-33803232.46</v>
      </c>
      <c r="J995" s="406">
        <f>I995/D995</f>
        <v>-0.833690846289974</v>
      </c>
    </row>
    <row r="996" s="352" customFormat="1" ht="24" customHeight="1" spans="1:10">
      <c r="A996" s="407">
        <v>21501</v>
      </c>
      <c r="B996" s="408">
        <f t="shared" si="206"/>
        <v>5</v>
      </c>
      <c r="C996" s="409" t="s">
        <v>834</v>
      </c>
      <c r="D996" s="410"/>
      <c r="E996" s="410"/>
      <c r="F996" s="427"/>
      <c r="G996" s="427"/>
      <c r="H996" s="411"/>
      <c r="I996" s="410"/>
      <c r="J996" s="411"/>
    </row>
    <row r="997" s="352" customFormat="1" ht="24" customHeight="1" spans="1:10">
      <c r="A997" s="412">
        <v>2150101</v>
      </c>
      <c r="B997" s="413">
        <f t="shared" si="206"/>
        <v>7</v>
      </c>
      <c r="C997" s="6" t="s">
        <v>58</v>
      </c>
      <c r="D997" s="414"/>
      <c r="E997" s="414"/>
      <c r="F997" s="426"/>
      <c r="G997" s="426"/>
      <c r="H997" s="415"/>
      <c r="I997" s="414"/>
      <c r="J997" s="415"/>
    </row>
    <row r="998" s="352" customFormat="1" ht="24" customHeight="1" spans="1:10">
      <c r="A998" s="412">
        <v>2150102</v>
      </c>
      <c r="B998" s="413">
        <f t="shared" si="206"/>
        <v>7</v>
      </c>
      <c r="C998" s="6" t="s">
        <v>59</v>
      </c>
      <c r="D998" s="414"/>
      <c r="E998" s="414"/>
      <c r="F998" s="426"/>
      <c r="G998" s="426"/>
      <c r="H998" s="415"/>
      <c r="I998" s="414"/>
      <c r="J998" s="415"/>
    </row>
    <row r="999" s="352" customFormat="1" ht="24" customHeight="1" spans="1:10">
      <c r="A999" s="412">
        <v>2150103</v>
      </c>
      <c r="B999" s="413">
        <f t="shared" si="206"/>
        <v>7</v>
      </c>
      <c r="C999" s="6" t="s">
        <v>60</v>
      </c>
      <c r="D999" s="414"/>
      <c r="E999" s="414"/>
      <c r="F999" s="426"/>
      <c r="G999" s="426"/>
      <c r="H999" s="415"/>
      <c r="I999" s="414"/>
      <c r="J999" s="415"/>
    </row>
    <row r="1000" s="352" customFormat="1" ht="24" customHeight="1" spans="1:10">
      <c r="A1000" s="412">
        <v>2150104</v>
      </c>
      <c r="B1000" s="413">
        <f t="shared" si="206"/>
        <v>7</v>
      </c>
      <c r="C1000" s="6" t="s">
        <v>835</v>
      </c>
      <c r="D1000" s="414"/>
      <c r="E1000" s="414"/>
      <c r="F1000" s="426"/>
      <c r="G1000" s="426"/>
      <c r="H1000" s="415"/>
      <c r="I1000" s="414"/>
      <c r="J1000" s="415"/>
    </row>
    <row r="1001" s="352" customFormat="1" ht="24" customHeight="1" spans="1:10">
      <c r="A1001" s="412">
        <v>2150105</v>
      </c>
      <c r="B1001" s="413">
        <f t="shared" si="206"/>
        <v>7</v>
      </c>
      <c r="C1001" s="6" t="s">
        <v>836</v>
      </c>
      <c r="D1001" s="414"/>
      <c r="E1001" s="414"/>
      <c r="F1001" s="426"/>
      <c r="G1001" s="426"/>
      <c r="H1001" s="415"/>
      <c r="I1001" s="414"/>
      <c r="J1001" s="415"/>
    </row>
    <row r="1002" s="352" customFormat="1" ht="24" customHeight="1" spans="1:10">
      <c r="A1002" s="412">
        <v>2150106</v>
      </c>
      <c r="B1002" s="413">
        <f t="shared" si="206"/>
        <v>7</v>
      </c>
      <c r="C1002" s="6" t="s">
        <v>837</v>
      </c>
      <c r="D1002" s="414"/>
      <c r="E1002" s="414"/>
      <c r="F1002" s="426"/>
      <c r="G1002" s="426"/>
      <c r="H1002" s="415"/>
      <c r="I1002" s="414"/>
      <c r="J1002" s="415"/>
    </row>
    <row r="1003" s="352" customFormat="1" ht="24" customHeight="1" spans="1:10">
      <c r="A1003" s="412">
        <v>2150107</v>
      </c>
      <c r="B1003" s="413">
        <f t="shared" si="206"/>
        <v>7</v>
      </c>
      <c r="C1003" s="6" t="s">
        <v>838</v>
      </c>
      <c r="D1003" s="414"/>
      <c r="E1003" s="414"/>
      <c r="F1003" s="426"/>
      <c r="G1003" s="426"/>
      <c r="H1003" s="415"/>
      <c r="I1003" s="414"/>
      <c r="J1003" s="415"/>
    </row>
    <row r="1004" s="352" customFormat="1" ht="24" customHeight="1" spans="1:10">
      <c r="A1004" s="412">
        <v>2150108</v>
      </c>
      <c r="B1004" s="413">
        <f t="shared" si="206"/>
        <v>7</v>
      </c>
      <c r="C1004" s="6" t="s">
        <v>839</v>
      </c>
      <c r="D1004" s="414"/>
      <c r="E1004" s="414"/>
      <c r="F1004" s="426"/>
      <c r="G1004" s="426"/>
      <c r="H1004" s="415"/>
      <c r="I1004" s="414"/>
      <c r="J1004" s="415"/>
    </row>
    <row r="1005" s="352" customFormat="1" ht="24" customHeight="1" spans="1:10">
      <c r="A1005" s="412">
        <v>2150199</v>
      </c>
      <c r="B1005" s="413">
        <f t="shared" si="206"/>
        <v>7</v>
      </c>
      <c r="C1005" s="6" t="s">
        <v>840</v>
      </c>
      <c r="D1005" s="414"/>
      <c r="E1005" s="414"/>
      <c r="F1005" s="426"/>
      <c r="G1005" s="426"/>
      <c r="H1005" s="415"/>
      <c r="I1005" s="414"/>
      <c r="J1005" s="415"/>
    </row>
    <row r="1006" s="352" customFormat="1" ht="24" customHeight="1" spans="1:10">
      <c r="A1006" s="407">
        <v>21502</v>
      </c>
      <c r="B1006" s="408">
        <f t="shared" si="206"/>
        <v>5</v>
      </c>
      <c r="C1006" s="409" t="s">
        <v>841</v>
      </c>
      <c r="D1006" s="410">
        <v>34970000</v>
      </c>
      <c r="E1006" s="410">
        <v>1000000</v>
      </c>
      <c r="F1006" s="427">
        <f>VLOOKUP(A1006,[2]Sheet2!$A$1:$B$65536,2,FALSE)</f>
        <v>3100500</v>
      </c>
      <c r="G1006" s="427">
        <f>VLOOKUP(A1006,[2]Sheet1!$A$1:$B$65536,2,FALSE)</f>
        <v>100500</v>
      </c>
      <c r="H1006" s="411">
        <f>G1006/F1006</f>
        <v>0.0324141267537494</v>
      </c>
      <c r="I1006" s="410">
        <f>G1006-D1006</f>
        <v>-34869500</v>
      </c>
      <c r="J1006" s="411">
        <f>I1006/D1006</f>
        <v>-0.997126108092651</v>
      </c>
    </row>
    <row r="1007" s="352" customFormat="1" ht="24" customHeight="1" spans="1:10">
      <c r="A1007" s="412">
        <v>2150201</v>
      </c>
      <c r="B1007" s="413">
        <f t="shared" si="206"/>
        <v>7</v>
      </c>
      <c r="C1007" s="6" t="s">
        <v>58</v>
      </c>
      <c r="D1007" s="414"/>
      <c r="E1007" s="414"/>
      <c r="F1007" s="426"/>
      <c r="G1007" s="426"/>
      <c r="H1007" s="415"/>
      <c r="I1007" s="414"/>
      <c r="J1007" s="415"/>
    </row>
    <row r="1008" s="352" customFormat="1" ht="24" customHeight="1" spans="1:10">
      <c r="A1008" s="412">
        <v>2150202</v>
      </c>
      <c r="B1008" s="413">
        <f t="shared" si="206"/>
        <v>7</v>
      </c>
      <c r="C1008" s="6" t="s">
        <v>59</v>
      </c>
      <c r="D1008" s="414"/>
      <c r="E1008" s="414"/>
      <c r="F1008" s="426"/>
      <c r="G1008" s="426"/>
      <c r="H1008" s="415"/>
      <c r="I1008" s="414"/>
      <c r="J1008" s="415"/>
    </row>
    <row r="1009" s="352" customFormat="1" ht="24" customHeight="1" spans="1:10">
      <c r="A1009" s="412">
        <v>2150203</v>
      </c>
      <c r="B1009" s="413">
        <f t="shared" si="206"/>
        <v>7</v>
      </c>
      <c r="C1009" s="6" t="s">
        <v>60</v>
      </c>
      <c r="D1009" s="414"/>
      <c r="E1009" s="414"/>
      <c r="F1009" s="426"/>
      <c r="G1009" s="426"/>
      <c r="H1009" s="415"/>
      <c r="I1009" s="414"/>
      <c r="J1009" s="415"/>
    </row>
    <row r="1010" s="352" customFormat="1" ht="24" customHeight="1" spans="1:10">
      <c r="A1010" s="412">
        <v>2150204</v>
      </c>
      <c r="B1010" s="413">
        <f t="shared" si="206"/>
        <v>7</v>
      </c>
      <c r="C1010" s="6" t="s">
        <v>842</v>
      </c>
      <c r="D1010" s="414"/>
      <c r="E1010" s="414"/>
      <c r="F1010" s="426"/>
      <c r="G1010" s="426"/>
      <c r="H1010" s="415"/>
      <c r="I1010" s="414"/>
      <c r="J1010" s="415"/>
    </row>
    <row r="1011" s="352" customFormat="1" ht="24" customHeight="1" spans="1:10">
      <c r="A1011" s="412">
        <v>2150205</v>
      </c>
      <c r="B1011" s="413">
        <f t="shared" si="206"/>
        <v>7</v>
      </c>
      <c r="C1011" s="6" t="s">
        <v>843</v>
      </c>
      <c r="D1011" s="414"/>
      <c r="E1011" s="414"/>
      <c r="F1011" s="426"/>
      <c r="G1011" s="426"/>
      <c r="H1011" s="415"/>
      <c r="I1011" s="414"/>
      <c r="J1011" s="415"/>
    </row>
    <row r="1012" s="352" customFormat="1" ht="24" customHeight="1" spans="1:10">
      <c r="A1012" s="412">
        <v>2150206</v>
      </c>
      <c r="B1012" s="413">
        <f t="shared" si="206"/>
        <v>7</v>
      </c>
      <c r="C1012" s="6" t="s">
        <v>844</v>
      </c>
      <c r="D1012" s="414"/>
      <c r="E1012" s="414"/>
      <c r="F1012" s="426"/>
      <c r="G1012" s="426"/>
      <c r="H1012" s="415"/>
      <c r="I1012" s="414"/>
      <c r="J1012" s="415"/>
    </row>
    <row r="1013" s="352" customFormat="1" ht="24" customHeight="1" spans="1:10">
      <c r="A1013" s="412">
        <v>2150207</v>
      </c>
      <c r="B1013" s="413">
        <f t="shared" si="206"/>
        <v>7</v>
      </c>
      <c r="C1013" s="6" t="s">
        <v>845</v>
      </c>
      <c r="D1013" s="414"/>
      <c r="E1013" s="414"/>
      <c r="F1013" s="426"/>
      <c r="G1013" s="426"/>
      <c r="H1013" s="415"/>
      <c r="I1013" s="414"/>
      <c r="J1013" s="415"/>
    </row>
    <row r="1014" s="352" customFormat="1" ht="24" customHeight="1" spans="1:10">
      <c r="A1014" s="412">
        <v>2150208</v>
      </c>
      <c r="B1014" s="413">
        <f t="shared" si="206"/>
        <v>7</v>
      </c>
      <c r="C1014" s="6" t="s">
        <v>846</v>
      </c>
      <c r="D1014" s="414"/>
      <c r="E1014" s="414"/>
      <c r="F1014" s="426"/>
      <c r="G1014" s="426"/>
      <c r="H1014" s="415"/>
      <c r="I1014" s="414"/>
      <c r="J1014" s="415"/>
    </row>
    <row r="1015" s="352" customFormat="1" ht="24" customHeight="1" spans="1:10">
      <c r="A1015" s="412">
        <v>2150209</v>
      </c>
      <c r="B1015" s="413">
        <f t="shared" si="206"/>
        <v>7</v>
      </c>
      <c r="C1015" s="6" t="s">
        <v>847</v>
      </c>
      <c r="D1015" s="414"/>
      <c r="E1015" s="414"/>
      <c r="F1015" s="426"/>
      <c r="G1015" s="426"/>
      <c r="H1015" s="415"/>
      <c r="I1015" s="414"/>
      <c r="J1015" s="415"/>
    </row>
    <row r="1016" s="352" customFormat="1" ht="24" customHeight="1" spans="1:10">
      <c r="A1016" s="412">
        <v>2150210</v>
      </c>
      <c r="B1016" s="413">
        <f t="shared" si="206"/>
        <v>7</v>
      </c>
      <c r="C1016" s="6" t="s">
        <v>848</v>
      </c>
      <c r="D1016" s="414"/>
      <c r="E1016" s="414"/>
      <c r="F1016" s="426"/>
      <c r="G1016" s="426"/>
      <c r="H1016" s="415"/>
      <c r="I1016" s="414"/>
      <c r="J1016" s="415"/>
    </row>
    <row r="1017" s="352" customFormat="1" ht="24" customHeight="1" spans="1:10">
      <c r="A1017" s="412">
        <v>2150212</v>
      </c>
      <c r="B1017" s="413">
        <f t="shared" si="206"/>
        <v>7</v>
      </c>
      <c r="C1017" s="6" t="s">
        <v>849</v>
      </c>
      <c r="D1017" s="414"/>
      <c r="E1017" s="414"/>
      <c r="F1017" s="426"/>
      <c r="G1017" s="426"/>
      <c r="H1017" s="415"/>
      <c r="I1017" s="414"/>
      <c r="J1017" s="415"/>
    </row>
    <row r="1018" s="352" customFormat="1" ht="24" customHeight="1" spans="1:10">
      <c r="A1018" s="412">
        <v>2150213</v>
      </c>
      <c r="B1018" s="413">
        <f t="shared" si="206"/>
        <v>7</v>
      </c>
      <c r="C1018" s="6" t="s">
        <v>850</v>
      </c>
      <c r="D1018" s="414"/>
      <c r="E1018" s="414"/>
      <c r="F1018" s="426"/>
      <c r="G1018" s="426"/>
      <c r="H1018" s="415"/>
      <c r="I1018" s="414"/>
      <c r="J1018" s="415"/>
    </row>
    <row r="1019" s="352" customFormat="1" ht="24" customHeight="1" spans="1:10">
      <c r="A1019" s="412">
        <v>2150214</v>
      </c>
      <c r="B1019" s="413">
        <f t="shared" si="206"/>
        <v>7</v>
      </c>
      <c r="C1019" s="6" t="s">
        <v>851</v>
      </c>
      <c r="D1019" s="414"/>
      <c r="E1019" s="414"/>
      <c r="F1019" s="426"/>
      <c r="G1019" s="426"/>
      <c r="H1019" s="415"/>
      <c r="I1019" s="414"/>
      <c r="J1019" s="415"/>
    </row>
    <row r="1020" s="352" customFormat="1" ht="24" customHeight="1" spans="1:10">
      <c r="A1020" s="412">
        <v>2150215</v>
      </c>
      <c r="B1020" s="413">
        <f t="shared" si="206"/>
        <v>7</v>
      </c>
      <c r="C1020" s="6" t="s">
        <v>852</v>
      </c>
      <c r="D1020" s="414"/>
      <c r="E1020" s="414"/>
      <c r="F1020" s="426"/>
      <c r="G1020" s="426"/>
      <c r="H1020" s="415"/>
      <c r="I1020" s="414"/>
      <c r="J1020" s="415"/>
    </row>
    <row r="1021" s="352" customFormat="1" ht="24" customHeight="1" spans="1:10">
      <c r="A1021" s="412">
        <v>2150299</v>
      </c>
      <c r="B1021" s="413">
        <f t="shared" si="206"/>
        <v>7</v>
      </c>
      <c r="C1021" s="6" t="s">
        <v>853</v>
      </c>
      <c r="D1021" s="414">
        <v>34970000</v>
      </c>
      <c r="E1021" s="414">
        <v>1000000</v>
      </c>
      <c r="F1021" s="426">
        <f>VLOOKUP(A1021,[2]Sheet2!$A$1:$B$65536,2,FALSE)</f>
        <v>3100500</v>
      </c>
      <c r="G1021" s="426">
        <f>VLOOKUP(A1021,[2]Sheet1!$A$1:$B$65536,2,FALSE)</f>
        <v>100500</v>
      </c>
      <c r="H1021" s="415">
        <f>G1021/F1021</f>
        <v>0.0324141267537494</v>
      </c>
      <c r="I1021" s="414">
        <f>G1021-D1021</f>
        <v>-34869500</v>
      </c>
      <c r="J1021" s="415">
        <f>I1021/D1021</f>
        <v>-0.997126108092651</v>
      </c>
    </row>
    <row r="1022" s="352" customFormat="1" ht="24" customHeight="1" spans="1:10">
      <c r="A1022" s="407">
        <v>21503</v>
      </c>
      <c r="B1022" s="408">
        <f t="shared" si="206"/>
        <v>5</v>
      </c>
      <c r="C1022" s="409" t="s">
        <v>854</v>
      </c>
      <c r="D1022" s="410"/>
      <c r="E1022" s="410"/>
      <c r="F1022" s="427"/>
      <c r="G1022" s="427"/>
      <c r="H1022" s="411"/>
      <c r="I1022" s="410"/>
      <c r="J1022" s="411"/>
    </row>
    <row r="1023" s="352" customFormat="1" ht="24" customHeight="1" spans="1:10">
      <c r="A1023" s="412">
        <v>2150301</v>
      </c>
      <c r="B1023" s="413">
        <f t="shared" si="206"/>
        <v>7</v>
      </c>
      <c r="C1023" s="6" t="s">
        <v>58</v>
      </c>
      <c r="D1023" s="414"/>
      <c r="E1023" s="414"/>
      <c r="F1023" s="426"/>
      <c r="G1023" s="426"/>
      <c r="H1023" s="415"/>
      <c r="I1023" s="414"/>
      <c r="J1023" s="415"/>
    </row>
    <row r="1024" s="352" customFormat="1" ht="24" customHeight="1" spans="1:10">
      <c r="A1024" s="412">
        <v>2150302</v>
      </c>
      <c r="B1024" s="413">
        <f t="shared" si="206"/>
        <v>7</v>
      </c>
      <c r="C1024" s="6" t="s">
        <v>59</v>
      </c>
      <c r="D1024" s="414"/>
      <c r="E1024" s="414"/>
      <c r="F1024" s="426"/>
      <c r="G1024" s="426"/>
      <c r="H1024" s="415"/>
      <c r="I1024" s="414"/>
      <c r="J1024" s="415"/>
    </row>
    <row r="1025" s="352" customFormat="1" ht="24" customHeight="1" spans="1:10">
      <c r="A1025" s="412">
        <v>2150303</v>
      </c>
      <c r="B1025" s="413">
        <f t="shared" si="206"/>
        <v>7</v>
      </c>
      <c r="C1025" s="6" t="s">
        <v>60</v>
      </c>
      <c r="D1025" s="414"/>
      <c r="E1025" s="414"/>
      <c r="F1025" s="426"/>
      <c r="G1025" s="426"/>
      <c r="H1025" s="415"/>
      <c r="I1025" s="414"/>
      <c r="J1025" s="415"/>
    </row>
    <row r="1026" s="352" customFormat="1" ht="24" customHeight="1" spans="1:10">
      <c r="A1026" s="412">
        <v>2150399</v>
      </c>
      <c r="B1026" s="413">
        <f t="shared" si="206"/>
        <v>7</v>
      </c>
      <c r="C1026" s="6" t="s">
        <v>855</v>
      </c>
      <c r="D1026" s="414"/>
      <c r="E1026" s="414"/>
      <c r="F1026" s="426"/>
      <c r="G1026" s="426"/>
      <c r="H1026" s="415"/>
      <c r="I1026" s="414"/>
      <c r="J1026" s="415"/>
    </row>
    <row r="1027" s="352" customFormat="1" ht="24" customHeight="1" spans="1:10">
      <c r="A1027" s="407">
        <v>21505</v>
      </c>
      <c r="B1027" s="408">
        <f t="shared" si="206"/>
        <v>5</v>
      </c>
      <c r="C1027" s="409" t="s">
        <v>856</v>
      </c>
      <c r="D1027" s="410">
        <v>1100517.19</v>
      </c>
      <c r="E1027" s="410">
        <v>622679.14</v>
      </c>
      <c r="F1027" s="427">
        <f>VLOOKUP(A1027,[2]Sheet2!$A$1:$B$65536,2,FALSE)</f>
        <v>1522146.68</v>
      </c>
      <c r="G1027" s="427">
        <f>VLOOKUP(A1027,[2]Sheet1!$A$1:$B$65536,2,FALSE)</f>
        <v>1165682.86</v>
      </c>
      <c r="H1027" s="411">
        <f t="shared" ref="H1027:H1029" si="207">G1027/F1027</f>
        <v>0.765815065864743</v>
      </c>
      <c r="I1027" s="410">
        <f t="shared" ref="I1027:I1029" si="208">G1027-D1027</f>
        <v>65165.6700000002</v>
      </c>
      <c r="J1027" s="411">
        <f t="shared" ref="J1027:J1029" si="209">I1027/D1027</f>
        <v>0.0592136775255643</v>
      </c>
    </row>
    <row r="1028" s="352" customFormat="1" ht="24" customHeight="1" spans="1:10">
      <c r="A1028" s="412">
        <v>2150501</v>
      </c>
      <c r="B1028" s="413">
        <f t="shared" si="206"/>
        <v>7</v>
      </c>
      <c r="C1028" s="6" t="s">
        <v>58</v>
      </c>
      <c r="D1028" s="414">
        <v>1054922.19</v>
      </c>
      <c r="E1028" s="414">
        <v>622679.14</v>
      </c>
      <c r="F1028" s="426">
        <f>VLOOKUP(A1028,[2]Sheet2!$A$1:$B$65536,2,FALSE)</f>
        <v>1465826.68</v>
      </c>
      <c r="G1028" s="426">
        <f>VLOOKUP(A1028,[2]Sheet1!$A$1:$B$65536,2,FALSE)</f>
        <v>1109582.86</v>
      </c>
      <c r="H1028" s="415">
        <f t="shared" si="207"/>
        <v>0.756967297115918</v>
      </c>
      <c r="I1028" s="414">
        <f t="shared" si="208"/>
        <v>54660.6700000002</v>
      </c>
      <c r="J1028" s="415">
        <f t="shared" si="209"/>
        <v>0.0518148831431825</v>
      </c>
    </row>
    <row r="1029" s="352" customFormat="1" ht="24" customHeight="1" spans="1:10">
      <c r="A1029" s="412">
        <v>2150502</v>
      </c>
      <c r="B1029" s="413">
        <f t="shared" si="206"/>
        <v>7</v>
      </c>
      <c r="C1029" s="6" t="s">
        <v>59</v>
      </c>
      <c r="D1029" s="414">
        <v>45595</v>
      </c>
      <c r="E1029" s="414"/>
      <c r="F1029" s="426">
        <f>VLOOKUP(A1029,[2]Sheet2!$A$1:$B$65536,2,FALSE)</f>
        <v>46320</v>
      </c>
      <c r="G1029" s="426">
        <f>VLOOKUP(A1029,[2]Sheet1!$A$1:$B$65536,2,FALSE)</f>
        <v>46320</v>
      </c>
      <c r="H1029" s="415">
        <f t="shared" si="207"/>
        <v>1</v>
      </c>
      <c r="I1029" s="414">
        <f t="shared" si="208"/>
        <v>725</v>
      </c>
      <c r="J1029" s="415">
        <f t="shared" si="209"/>
        <v>0.0159008663230617</v>
      </c>
    </row>
    <row r="1030" s="352" customFormat="1" ht="24" customHeight="1" spans="1:10">
      <c r="A1030" s="412">
        <v>2150503</v>
      </c>
      <c r="B1030" s="413">
        <f t="shared" si="206"/>
        <v>7</v>
      </c>
      <c r="C1030" s="6" t="s">
        <v>60</v>
      </c>
      <c r="D1030" s="414"/>
      <c r="E1030" s="414"/>
      <c r="F1030" s="426"/>
      <c r="G1030" s="426"/>
      <c r="H1030" s="415"/>
      <c r="I1030" s="414"/>
      <c r="J1030" s="415"/>
    </row>
    <row r="1031" s="352" customFormat="1" ht="24" customHeight="1" spans="1:10">
      <c r="A1031" s="412">
        <v>2150505</v>
      </c>
      <c r="B1031" s="413">
        <f t="shared" si="206"/>
        <v>7</v>
      </c>
      <c r="C1031" s="6" t="s">
        <v>857</v>
      </c>
      <c r="D1031" s="414"/>
      <c r="E1031" s="414"/>
      <c r="F1031" s="426"/>
      <c r="G1031" s="426"/>
      <c r="H1031" s="415"/>
      <c r="I1031" s="414"/>
      <c r="J1031" s="415"/>
    </row>
    <row r="1032" s="352" customFormat="1" ht="24" customHeight="1" spans="1:10">
      <c r="A1032" s="412">
        <v>2150507</v>
      </c>
      <c r="B1032" s="413">
        <f t="shared" ref="B1032:B1095" si="210">LEN(A1032)</f>
        <v>7</v>
      </c>
      <c r="C1032" s="6" t="s">
        <v>858</v>
      </c>
      <c r="D1032" s="414"/>
      <c r="E1032" s="414"/>
      <c r="F1032" s="426"/>
      <c r="G1032" s="426"/>
      <c r="H1032" s="415"/>
      <c r="I1032" s="414"/>
      <c r="J1032" s="415"/>
    </row>
    <row r="1033" s="352" customFormat="1" ht="24" customHeight="1" spans="1:10">
      <c r="A1033" s="412">
        <v>2150508</v>
      </c>
      <c r="B1033" s="413">
        <f t="shared" si="210"/>
        <v>7</v>
      </c>
      <c r="C1033" s="6" t="s">
        <v>859</v>
      </c>
      <c r="D1033" s="414"/>
      <c r="E1033" s="414"/>
      <c r="F1033" s="426"/>
      <c r="G1033" s="426"/>
      <c r="H1033" s="415"/>
      <c r="I1033" s="414"/>
      <c r="J1033" s="415"/>
    </row>
    <row r="1034" s="352" customFormat="1" ht="24" customHeight="1" spans="1:10">
      <c r="A1034" s="412">
        <v>2150516</v>
      </c>
      <c r="B1034" s="413">
        <f t="shared" si="210"/>
        <v>7</v>
      </c>
      <c r="C1034" s="6" t="s">
        <v>860</v>
      </c>
      <c r="D1034" s="414"/>
      <c r="E1034" s="414"/>
      <c r="F1034" s="426"/>
      <c r="G1034" s="426"/>
      <c r="H1034" s="415"/>
      <c r="I1034" s="414"/>
      <c r="J1034" s="415"/>
    </row>
    <row r="1035" s="352" customFormat="1" ht="24" customHeight="1" spans="1:10">
      <c r="A1035" s="412">
        <v>2150517</v>
      </c>
      <c r="B1035" s="413">
        <f t="shared" si="210"/>
        <v>7</v>
      </c>
      <c r="C1035" s="6" t="s">
        <v>861</v>
      </c>
      <c r="D1035" s="414"/>
      <c r="E1035" s="414"/>
      <c r="F1035" s="426">
        <f>VLOOKUP(A1035,[2]Sheet2!$A$1:$B$65536,2,FALSE)</f>
        <v>10000</v>
      </c>
      <c r="G1035" s="426">
        <f>VLOOKUP(A1035,[2]Sheet1!$A$1:$B$65536,2,FALSE)</f>
        <v>9780</v>
      </c>
      <c r="H1035" s="415"/>
      <c r="I1035" s="414">
        <f>G1035-D1035</f>
        <v>9780</v>
      </c>
      <c r="J1035" s="415"/>
    </row>
    <row r="1036" s="352" customFormat="1" ht="24" customHeight="1" spans="1:10">
      <c r="A1036" s="412">
        <v>2150550</v>
      </c>
      <c r="B1036" s="413">
        <f t="shared" si="210"/>
        <v>7</v>
      </c>
      <c r="C1036" s="6" t="s">
        <v>67</v>
      </c>
      <c r="D1036" s="414"/>
      <c r="E1036" s="414"/>
      <c r="F1036" s="426"/>
      <c r="G1036" s="426"/>
      <c r="H1036" s="415"/>
      <c r="I1036" s="414"/>
      <c r="J1036" s="415"/>
    </row>
    <row r="1037" s="352" customFormat="1" ht="24" customHeight="1" spans="1:10">
      <c r="A1037" s="412">
        <v>2150599</v>
      </c>
      <c r="B1037" s="413">
        <f t="shared" si="210"/>
        <v>7</v>
      </c>
      <c r="C1037" s="6" t="s">
        <v>862</v>
      </c>
      <c r="D1037" s="414"/>
      <c r="E1037" s="414"/>
      <c r="F1037" s="426"/>
      <c r="G1037" s="426"/>
      <c r="H1037" s="415"/>
      <c r="I1037" s="414"/>
      <c r="J1037" s="415"/>
    </row>
    <row r="1038" s="352" customFormat="1" ht="24" customHeight="1" spans="1:10">
      <c r="A1038" s="407">
        <v>21507</v>
      </c>
      <c r="B1038" s="408">
        <f t="shared" si="210"/>
        <v>5</v>
      </c>
      <c r="C1038" s="409" t="s">
        <v>863</v>
      </c>
      <c r="D1038" s="410"/>
      <c r="E1038" s="410"/>
      <c r="F1038" s="427"/>
      <c r="G1038" s="427"/>
      <c r="H1038" s="411"/>
      <c r="I1038" s="410"/>
      <c r="J1038" s="411"/>
    </row>
    <row r="1039" s="352" customFormat="1" ht="24" customHeight="1" spans="1:10">
      <c r="A1039" s="412">
        <v>2150701</v>
      </c>
      <c r="B1039" s="413">
        <f t="shared" si="210"/>
        <v>7</v>
      </c>
      <c r="C1039" s="6" t="s">
        <v>58</v>
      </c>
      <c r="D1039" s="414"/>
      <c r="E1039" s="414"/>
      <c r="F1039" s="426"/>
      <c r="G1039" s="426"/>
      <c r="H1039" s="415"/>
      <c r="I1039" s="414"/>
      <c r="J1039" s="415"/>
    </row>
    <row r="1040" s="352" customFormat="1" ht="24" customHeight="1" spans="1:10">
      <c r="A1040" s="412">
        <v>2150702</v>
      </c>
      <c r="B1040" s="413">
        <f t="shared" si="210"/>
        <v>7</v>
      </c>
      <c r="C1040" s="6" t="s">
        <v>59</v>
      </c>
      <c r="D1040" s="414"/>
      <c r="E1040" s="414"/>
      <c r="F1040" s="426"/>
      <c r="G1040" s="426"/>
      <c r="H1040" s="415"/>
      <c r="I1040" s="414"/>
      <c r="J1040" s="415"/>
    </row>
    <row r="1041" s="352" customFormat="1" ht="24" customHeight="1" spans="1:10">
      <c r="A1041" s="412">
        <v>2150703</v>
      </c>
      <c r="B1041" s="413">
        <f t="shared" si="210"/>
        <v>7</v>
      </c>
      <c r="C1041" s="6" t="s">
        <v>60</v>
      </c>
      <c r="D1041" s="414"/>
      <c r="E1041" s="414"/>
      <c r="F1041" s="426"/>
      <c r="G1041" s="426"/>
      <c r="H1041" s="415"/>
      <c r="I1041" s="414"/>
      <c r="J1041" s="415"/>
    </row>
    <row r="1042" s="352" customFormat="1" ht="24" customHeight="1" spans="1:10">
      <c r="A1042" s="412">
        <v>2150704</v>
      </c>
      <c r="B1042" s="413">
        <f t="shared" si="210"/>
        <v>7</v>
      </c>
      <c r="C1042" s="6" t="s">
        <v>864</v>
      </c>
      <c r="D1042" s="414"/>
      <c r="E1042" s="414"/>
      <c r="F1042" s="426"/>
      <c r="G1042" s="426"/>
      <c r="H1042" s="415"/>
      <c r="I1042" s="414"/>
      <c r="J1042" s="415"/>
    </row>
    <row r="1043" s="352" customFormat="1" ht="24" customHeight="1" spans="1:10">
      <c r="A1043" s="412">
        <v>2150705</v>
      </c>
      <c r="B1043" s="413">
        <f t="shared" si="210"/>
        <v>7</v>
      </c>
      <c r="C1043" s="6" t="s">
        <v>865</v>
      </c>
      <c r="D1043" s="414"/>
      <c r="E1043" s="414"/>
      <c r="F1043" s="426"/>
      <c r="G1043" s="426"/>
      <c r="H1043" s="415"/>
      <c r="I1043" s="414"/>
      <c r="J1043" s="415"/>
    </row>
    <row r="1044" s="352" customFormat="1" ht="24" customHeight="1" spans="1:10">
      <c r="A1044" s="412">
        <v>2150799</v>
      </c>
      <c r="B1044" s="413">
        <f t="shared" si="210"/>
        <v>7</v>
      </c>
      <c r="C1044" s="6" t="s">
        <v>866</v>
      </c>
      <c r="D1044" s="414"/>
      <c r="E1044" s="414"/>
      <c r="F1044" s="426"/>
      <c r="G1044" s="426"/>
      <c r="H1044" s="415"/>
      <c r="I1044" s="414"/>
      <c r="J1044" s="415"/>
    </row>
    <row r="1045" s="352" customFormat="1" ht="24" customHeight="1" spans="1:10">
      <c r="A1045" s="407">
        <v>21508</v>
      </c>
      <c r="B1045" s="408">
        <f t="shared" si="210"/>
        <v>5</v>
      </c>
      <c r="C1045" s="409" t="s">
        <v>867</v>
      </c>
      <c r="D1045" s="410">
        <v>4475966.69</v>
      </c>
      <c r="E1045" s="410">
        <v>1840514.88</v>
      </c>
      <c r="F1045" s="427">
        <f>VLOOKUP(A1045,[2]Sheet2!$A$1:$B$65536,2,FALSE)</f>
        <v>6311025.67</v>
      </c>
      <c r="G1045" s="427">
        <f>VLOOKUP(A1045,[2]Sheet1!$A$1:$B$65536,2,FALSE)</f>
        <v>5477068.56</v>
      </c>
      <c r="H1045" s="411">
        <f>G1045/F1045</f>
        <v>0.867857119649459</v>
      </c>
      <c r="I1045" s="410">
        <f>G1045-D1045</f>
        <v>1001101.87</v>
      </c>
      <c r="J1045" s="411">
        <f>I1045/D1045</f>
        <v>0.223661599680046</v>
      </c>
    </row>
    <row r="1046" s="352" customFormat="1" ht="24" customHeight="1" spans="1:10">
      <c r="A1046" s="412">
        <v>2150801</v>
      </c>
      <c r="B1046" s="413">
        <f t="shared" si="210"/>
        <v>7</v>
      </c>
      <c r="C1046" s="6" t="s">
        <v>58</v>
      </c>
      <c r="D1046" s="414"/>
      <c r="E1046" s="414"/>
      <c r="F1046" s="426"/>
      <c r="G1046" s="426"/>
      <c r="H1046" s="415"/>
      <c r="I1046" s="414"/>
      <c r="J1046" s="415"/>
    </row>
    <row r="1047" s="352" customFormat="1" ht="24" customHeight="1" spans="1:10">
      <c r="A1047" s="412">
        <v>2150802</v>
      </c>
      <c r="B1047" s="413">
        <f t="shared" si="210"/>
        <v>7</v>
      </c>
      <c r="C1047" s="6" t="s">
        <v>59</v>
      </c>
      <c r="D1047" s="414"/>
      <c r="E1047" s="414"/>
      <c r="F1047" s="426"/>
      <c r="G1047" s="426"/>
      <c r="H1047" s="415"/>
      <c r="I1047" s="414"/>
      <c r="J1047" s="415"/>
    </row>
    <row r="1048" s="352" customFormat="1" ht="24" customHeight="1" spans="1:10">
      <c r="A1048" s="412">
        <v>2150803</v>
      </c>
      <c r="B1048" s="413">
        <f t="shared" si="210"/>
        <v>7</v>
      </c>
      <c r="C1048" s="6" t="s">
        <v>60</v>
      </c>
      <c r="D1048" s="414"/>
      <c r="E1048" s="414"/>
      <c r="F1048" s="426"/>
      <c r="G1048" s="426"/>
      <c r="H1048" s="415"/>
      <c r="I1048" s="414"/>
      <c r="J1048" s="415"/>
    </row>
    <row r="1049" s="352" customFormat="1" ht="24" customHeight="1" spans="1:10">
      <c r="A1049" s="412">
        <v>2150804</v>
      </c>
      <c r="B1049" s="413">
        <f t="shared" si="210"/>
        <v>7</v>
      </c>
      <c r="C1049" s="6" t="s">
        <v>868</v>
      </c>
      <c r="D1049" s="414"/>
      <c r="E1049" s="414"/>
      <c r="F1049" s="426"/>
      <c r="G1049" s="426"/>
      <c r="H1049" s="415"/>
      <c r="I1049" s="414"/>
      <c r="J1049" s="415"/>
    </row>
    <row r="1050" s="352" customFormat="1" ht="24" customHeight="1" spans="1:10">
      <c r="A1050" s="412">
        <v>2150805</v>
      </c>
      <c r="B1050" s="413">
        <f t="shared" si="210"/>
        <v>7</v>
      </c>
      <c r="C1050" s="6" t="s">
        <v>869</v>
      </c>
      <c r="D1050" s="414"/>
      <c r="E1050" s="414"/>
      <c r="F1050" s="426"/>
      <c r="G1050" s="426"/>
      <c r="H1050" s="415"/>
      <c r="I1050" s="414"/>
      <c r="J1050" s="415"/>
    </row>
    <row r="1051" s="352" customFormat="1" ht="24" customHeight="1" spans="1:10">
      <c r="A1051" s="412">
        <v>2150806</v>
      </c>
      <c r="B1051" s="413">
        <f t="shared" si="210"/>
        <v>7</v>
      </c>
      <c r="C1051" s="6" t="s">
        <v>870</v>
      </c>
      <c r="D1051" s="414"/>
      <c r="E1051" s="414"/>
      <c r="F1051" s="426"/>
      <c r="G1051" s="426"/>
      <c r="H1051" s="415"/>
      <c r="I1051" s="414"/>
      <c r="J1051" s="415"/>
    </row>
    <row r="1052" s="352" customFormat="1" ht="24" customHeight="1" spans="1:10">
      <c r="A1052" s="412">
        <v>2150899</v>
      </c>
      <c r="B1052" s="413">
        <f t="shared" si="210"/>
        <v>7</v>
      </c>
      <c r="C1052" s="6" t="s">
        <v>871</v>
      </c>
      <c r="D1052" s="414">
        <v>4475966.69</v>
      </c>
      <c r="E1052" s="414">
        <v>1840514.88</v>
      </c>
      <c r="F1052" s="426">
        <f>VLOOKUP(A1052,[2]Sheet2!$A$1:$B$65536,2,FALSE)</f>
        <v>6311025.67</v>
      </c>
      <c r="G1052" s="426">
        <f>VLOOKUP(A1052,[2]Sheet1!$A$1:$B$65536,2,FALSE)</f>
        <v>5477068.56</v>
      </c>
      <c r="H1052" s="415">
        <f>G1052/F1052</f>
        <v>0.867857119649459</v>
      </c>
      <c r="I1052" s="414">
        <f>G1052-D1052</f>
        <v>1001101.87</v>
      </c>
      <c r="J1052" s="415">
        <f>I1052/D1052</f>
        <v>0.223661599680046</v>
      </c>
    </row>
    <row r="1053" s="352" customFormat="1" ht="24" customHeight="1" spans="1:10">
      <c r="A1053" s="407">
        <v>21599</v>
      </c>
      <c r="B1053" s="408">
        <f t="shared" si="210"/>
        <v>5</v>
      </c>
      <c r="C1053" s="409" t="s">
        <v>872</v>
      </c>
      <c r="D1053" s="410"/>
      <c r="E1053" s="410"/>
      <c r="F1053" s="427"/>
      <c r="G1053" s="427"/>
      <c r="H1053" s="411"/>
      <c r="I1053" s="410"/>
      <c r="J1053" s="411"/>
    </row>
    <row r="1054" s="352" customFormat="1" ht="24" customHeight="1" spans="1:10">
      <c r="A1054" s="412">
        <v>2159901</v>
      </c>
      <c r="B1054" s="413">
        <f t="shared" si="210"/>
        <v>7</v>
      </c>
      <c r="C1054" s="6" t="s">
        <v>873</v>
      </c>
      <c r="D1054" s="414"/>
      <c r="E1054" s="414"/>
      <c r="F1054" s="426"/>
      <c r="G1054" s="426"/>
      <c r="H1054" s="415"/>
      <c r="I1054" s="414"/>
      <c r="J1054" s="415"/>
    </row>
    <row r="1055" s="352" customFormat="1" ht="24" customHeight="1" spans="1:10">
      <c r="A1055" s="412">
        <v>2159904</v>
      </c>
      <c r="B1055" s="413">
        <f t="shared" si="210"/>
        <v>7</v>
      </c>
      <c r="C1055" s="6" t="s">
        <v>874</v>
      </c>
      <c r="D1055" s="414"/>
      <c r="E1055" s="414"/>
      <c r="F1055" s="426"/>
      <c r="G1055" s="426"/>
      <c r="H1055" s="415"/>
      <c r="I1055" s="414"/>
      <c r="J1055" s="415"/>
    </row>
    <row r="1056" s="352" customFormat="1" ht="24" customHeight="1" spans="1:10">
      <c r="A1056" s="412">
        <v>2159905</v>
      </c>
      <c r="B1056" s="413">
        <f t="shared" si="210"/>
        <v>7</v>
      </c>
      <c r="C1056" s="6" t="s">
        <v>875</v>
      </c>
      <c r="D1056" s="414"/>
      <c r="E1056" s="414"/>
      <c r="F1056" s="426"/>
      <c r="G1056" s="426"/>
      <c r="H1056" s="415"/>
      <c r="I1056" s="414"/>
      <c r="J1056" s="415"/>
    </row>
    <row r="1057" s="352" customFormat="1" ht="24" customHeight="1" spans="1:10">
      <c r="A1057" s="412">
        <v>2159906</v>
      </c>
      <c r="B1057" s="413">
        <f t="shared" si="210"/>
        <v>7</v>
      </c>
      <c r="C1057" s="6" t="s">
        <v>876</v>
      </c>
      <c r="D1057" s="414"/>
      <c r="E1057" s="414"/>
      <c r="F1057" s="426"/>
      <c r="G1057" s="426"/>
      <c r="H1057" s="415"/>
      <c r="I1057" s="414"/>
      <c r="J1057" s="415"/>
    </row>
    <row r="1058" s="352" customFormat="1" ht="24" customHeight="1" spans="1:10">
      <c r="A1058" s="412">
        <v>2159999</v>
      </c>
      <c r="B1058" s="413">
        <f t="shared" si="210"/>
        <v>7</v>
      </c>
      <c r="C1058" s="6" t="s">
        <v>877</v>
      </c>
      <c r="D1058" s="414"/>
      <c r="E1058" s="414"/>
      <c r="F1058" s="426"/>
      <c r="G1058" s="426"/>
      <c r="H1058" s="415"/>
      <c r="I1058" s="414"/>
      <c r="J1058" s="415"/>
    </row>
    <row r="1059" s="352" customFormat="1" ht="24" customHeight="1" spans="1:10">
      <c r="A1059" s="401">
        <v>216</v>
      </c>
      <c r="B1059" s="402">
        <f t="shared" si="210"/>
        <v>3</v>
      </c>
      <c r="C1059" s="423" t="s">
        <v>878</v>
      </c>
      <c r="D1059" s="405">
        <v>4636000</v>
      </c>
      <c r="E1059" s="405"/>
      <c r="F1059" s="404">
        <f>VLOOKUP(A1059,[2]Sheet2!$A$1:$B$65536,2,FALSE)</f>
        <v>12000000</v>
      </c>
      <c r="G1059" s="404">
        <f>VLOOKUP(A1059,[2]Sheet1!$A$1:$B$65536,2,FALSE)</f>
        <v>1113012.8</v>
      </c>
      <c r="H1059" s="406">
        <f>G1059/F1059</f>
        <v>0.0927510666666667</v>
      </c>
      <c r="I1059" s="405">
        <f>G1059-D1059</f>
        <v>-3522987.2</v>
      </c>
      <c r="J1059" s="406">
        <f>I1059/D1059</f>
        <v>-0.759919585849871</v>
      </c>
    </row>
    <row r="1060" s="353" customFormat="1" ht="24" customHeight="1" spans="1:10">
      <c r="A1060" s="407">
        <v>21602</v>
      </c>
      <c r="B1060" s="408">
        <f t="shared" si="210"/>
        <v>5</v>
      </c>
      <c r="C1060" s="428" t="s">
        <v>879</v>
      </c>
      <c r="D1060" s="410">
        <v>1000000</v>
      </c>
      <c r="E1060" s="410"/>
      <c r="F1060" s="427">
        <f>VLOOKUP(A1060,[2]Sheet2!$A$1:$B$65536,2,FALSE)</f>
        <v>12000000</v>
      </c>
      <c r="G1060" s="427">
        <f>VLOOKUP(A1060,[2]Sheet1!$A$1:$B$65536,2,FALSE)</f>
        <v>1113012.8</v>
      </c>
      <c r="H1060" s="411">
        <f>G1060/F1060</f>
        <v>0.0927510666666667</v>
      </c>
      <c r="I1060" s="410">
        <f>G1060-D1060</f>
        <v>113012.8</v>
      </c>
      <c r="J1060" s="411">
        <f>I1060/D1060</f>
        <v>0.1130128</v>
      </c>
    </row>
    <row r="1061" s="352" customFormat="1" ht="24" customHeight="1" spans="1:10">
      <c r="A1061" s="412">
        <v>2160201</v>
      </c>
      <c r="B1061" s="413">
        <f t="shared" si="210"/>
        <v>7</v>
      </c>
      <c r="C1061" s="6" t="s">
        <v>58</v>
      </c>
      <c r="D1061" s="429"/>
      <c r="E1061" s="430"/>
      <c r="F1061" s="426">
        <f>VLOOKUP(A1061,[2]Sheet2!$A$1:$B$65536,2,FALSE)</f>
        <v>12000000</v>
      </c>
      <c r="G1061" s="426"/>
      <c r="H1061" s="415"/>
      <c r="I1061" s="414"/>
      <c r="J1061" s="415"/>
    </row>
    <row r="1062" s="352" customFormat="1" ht="24" customHeight="1" spans="1:10">
      <c r="A1062" s="412">
        <v>2160202</v>
      </c>
      <c r="B1062" s="413">
        <f t="shared" si="210"/>
        <v>7</v>
      </c>
      <c r="C1062" s="6" t="s">
        <v>59</v>
      </c>
      <c r="D1062" s="429"/>
      <c r="E1062" s="430"/>
      <c r="F1062" s="426"/>
      <c r="G1062" s="426"/>
      <c r="H1062" s="415"/>
      <c r="I1062" s="414"/>
      <c r="J1062" s="415"/>
    </row>
    <row r="1063" s="352" customFormat="1" ht="24" customHeight="1" spans="1:10">
      <c r="A1063" s="412">
        <v>2160203</v>
      </c>
      <c r="B1063" s="413">
        <f t="shared" si="210"/>
        <v>7</v>
      </c>
      <c r="C1063" s="6" t="s">
        <v>60</v>
      </c>
      <c r="D1063" s="429"/>
      <c r="E1063" s="430"/>
      <c r="F1063" s="426"/>
      <c r="G1063" s="426"/>
      <c r="H1063" s="415"/>
      <c r="I1063" s="414"/>
      <c r="J1063" s="415"/>
    </row>
    <row r="1064" s="352" customFormat="1" ht="24" customHeight="1" spans="1:10">
      <c r="A1064" s="412">
        <v>2160216</v>
      </c>
      <c r="B1064" s="413">
        <f t="shared" si="210"/>
        <v>7</v>
      </c>
      <c r="C1064" s="6" t="s">
        <v>880</v>
      </c>
      <c r="D1064" s="429"/>
      <c r="E1064" s="430"/>
      <c r="F1064" s="426"/>
      <c r="G1064" s="426"/>
      <c r="H1064" s="415"/>
      <c r="I1064" s="414"/>
      <c r="J1064" s="415"/>
    </row>
    <row r="1065" s="352" customFormat="1" ht="24" customHeight="1" spans="1:10">
      <c r="A1065" s="412">
        <v>2160217</v>
      </c>
      <c r="B1065" s="413">
        <f t="shared" si="210"/>
        <v>7</v>
      </c>
      <c r="C1065" s="6" t="s">
        <v>881</v>
      </c>
      <c r="D1065" s="429"/>
      <c r="E1065" s="430"/>
      <c r="F1065" s="426"/>
      <c r="G1065" s="426"/>
      <c r="H1065" s="415"/>
      <c r="I1065" s="414"/>
      <c r="J1065" s="415"/>
    </row>
    <row r="1066" s="352" customFormat="1" ht="24" customHeight="1" spans="1:10">
      <c r="A1066" s="412">
        <v>2160218</v>
      </c>
      <c r="B1066" s="413">
        <f t="shared" si="210"/>
        <v>7</v>
      </c>
      <c r="C1066" s="6" t="s">
        <v>882</v>
      </c>
      <c r="D1066" s="429"/>
      <c r="E1066" s="430"/>
      <c r="F1066" s="426"/>
      <c r="G1066" s="426"/>
      <c r="H1066" s="415"/>
      <c r="I1066" s="414"/>
      <c r="J1066" s="415"/>
    </row>
    <row r="1067" s="352" customFormat="1" ht="24" customHeight="1" spans="1:10">
      <c r="A1067" s="412">
        <v>2160219</v>
      </c>
      <c r="B1067" s="413">
        <f t="shared" si="210"/>
        <v>7</v>
      </c>
      <c r="C1067" s="6" t="s">
        <v>883</v>
      </c>
      <c r="D1067" s="429"/>
      <c r="E1067" s="430"/>
      <c r="F1067" s="426"/>
      <c r="G1067" s="426"/>
      <c r="H1067" s="415"/>
      <c r="I1067" s="414"/>
      <c r="J1067" s="415"/>
    </row>
    <row r="1068" s="352" customFormat="1" ht="24" customHeight="1" spans="1:10">
      <c r="A1068" s="412">
        <v>2160250</v>
      </c>
      <c r="B1068" s="413">
        <f t="shared" si="210"/>
        <v>7</v>
      </c>
      <c r="C1068" s="6" t="s">
        <v>67</v>
      </c>
      <c r="D1068" s="429"/>
      <c r="E1068" s="430"/>
      <c r="F1068" s="426"/>
      <c r="G1068" s="426">
        <f>VLOOKUP(A1068,[2]Sheet1!$A$1:$B$65536,2,FALSE)</f>
        <v>113012.8</v>
      </c>
      <c r="H1068" s="415"/>
      <c r="I1068" s="414"/>
      <c r="J1068" s="415"/>
    </row>
    <row r="1069" s="352" customFormat="1" ht="24" customHeight="1" spans="1:10">
      <c r="A1069" s="412">
        <v>2160299</v>
      </c>
      <c r="B1069" s="413">
        <f t="shared" si="210"/>
        <v>7</v>
      </c>
      <c r="C1069" s="6" t="s">
        <v>884</v>
      </c>
      <c r="D1069" s="414">
        <v>1000000</v>
      </c>
      <c r="E1069" s="414"/>
      <c r="F1069" s="426"/>
      <c r="G1069" s="426">
        <f>VLOOKUP(A1069,[2]Sheet1!$A$1:$B$65536,2,FALSE)</f>
        <v>1000000</v>
      </c>
      <c r="H1069" s="415"/>
      <c r="I1069" s="226">
        <f t="shared" ref="I1069:I1071" si="211">G1069-D1069</f>
        <v>0</v>
      </c>
      <c r="J1069" s="415">
        <f t="shared" ref="J1069:J1071" si="212">I1069/D1069</f>
        <v>0</v>
      </c>
    </row>
    <row r="1070" s="352" customFormat="1" ht="24" customHeight="1" spans="1:10">
      <c r="A1070" s="407">
        <v>21606</v>
      </c>
      <c r="B1070" s="408">
        <f t="shared" si="210"/>
        <v>5</v>
      </c>
      <c r="C1070" s="409" t="s">
        <v>885</v>
      </c>
      <c r="D1070" s="431">
        <v>3636000</v>
      </c>
      <c r="E1070" s="432"/>
      <c r="F1070" s="427"/>
      <c r="G1070" s="427"/>
      <c r="H1070" s="411"/>
      <c r="I1070" s="410">
        <f t="shared" si="211"/>
        <v>-3636000</v>
      </c>
      <c r="J1070" s="411">
        <f t="shared" si="212"/>
        <v>-1</v>
      </c>
    </row>
    <row r="1071" s="352" customFormat="1" ht="24" customHeight="1" spans="1:10">
      <c r="A1071" s="412">
        <v>2160601</v>
      </c>
      <c r="B1071" s="413">
        <f t="shared" si="210"/>
        <v>7</v>
      </c>
      <c r="C1071" s="6" t="s">
        <v>58</v>
      </c>
      <c r="D1071" s="429">
        <v>3636000</v>
      </c>
      <c r="E1071" s="430"/>
      <c r="F1071" s="426"/>
      <c r="G1071" s="426"/>
      <c r="H1071" s="415"/>
      <c r="I1071" s="414">
        <f t="shared" si="211"/>
        <v>-3636000</v>
      </c>
      <c r="J1071" s="415">
        <f t="shared" si="212"/>
        <v>-1</v>
      </c>
    </row>
    <row r="1072" s="352" customFormat="1" ht="24" customHeight="1" spans="1:10">
      <c r="A1072" s="412">
        <v>2160602</v>
      </c>
      <c r="B1072" s="413">
        <f t="shared" si="210"/>
        <v>7</v>
      </c>
      <c r="C1072" s="6" t="s">
        <v>59</v>
      </c>
      <c r="D1072" s="429"/>
      <c r="E1072" s="430"/>
      <c r="F1072" s="426"/>
      <c r="G1072" s="426"/>
      <c r="H1072" s="415"/>
      <c r="I1072" s="414"/>
      <c r="J1072" s="415"/>
    </row>
    <row r="1073" s="352" customFormat="1" ht="24" customHeight="1" spans="1:10">
      <c r="A1073" s="412">
        <v>2160603</v>
      </c>
      <c r="B1073" s="413">
        <f t="shared" si="210"/>
        <v>7</v>
      </c>
      <c r="C1073" s="6" t="s">
        <v>60</v>
      </c>
      <c r="D1073" s="429"/>
      <c r="E1073" s="430"/>
      <c r="F1073" s="426"/>
      <c r="G1073" s="426"/>
      <c r="H1073" s="415"/>
      <c r="I1073" s="414"/>
      <c r="J1073" s="415"/>
    </row>
    <row r="1074" s="352" customFormat="1" ht="24" customHeight="1" spans="1:10">
      <c r="A1074" s="412">
        <v>2160607</v>
      </c>
      <c r="B1074" s="413">
        <f t="shared" si="210"/>
        <v>7</v>
      </c>
      <c r="C1074" s="6" t="s">
        <v>886</v>
      </c>
      <c r="D1074" s="429"/>
      <c r="E1074" s="430"/>
      <c r="F1074" s="426"/>
      <c r="G1074" s="426"/>
      <c r="H1074" s="415"/>
      <c r="I1074" s="414"/>
      <c r="J1074" s="415"/>
    </row>
    <row r="1075" s="352" customFormat="1" ht="24" customHeight="1" spans="1:10">
      <c r="A1075" s="412">
        <v>2160699</v>
      </c>
      <c r="B1075" s="413">
        <f t="shared" si="210"/>
        <v>7</v>
      </c>
      <c r="C1075" s="6" t="s">
        <v>887</v>
      </c>
      <c r="D1075" s="429"/>
      <c r="E1075" s="430"/>
      <c r="F1075" s="426"/>
      <c r="G1075" s="426"/>
      <c r="H1075" s="415"/>
      <c r="I1075" s="414"/>
      <c r="J1075" s="415"/>
    </row>
    <row r="1076" s="352" customFormat="1" ht="24" customHeight="1" spans="1:10">
      <c r="A1076" s="407">
        <v>21699</v>
      </c>
      <c r="B1076" s="408">
        <f t="shared" si="210"/>
        <v>5</v>
      </c>
      <c r="C1076" s="409" t="s">
        <v>888</v>
      </c>
      <c r="D1076" s="431"/>
      <c r="E1076" s="432"/>
      <c r="F1076" s="427"/>
      <c r="G1076" s="427"/>
      <c r="H1076" s="411"/>
      <c r="I1076" s="410"/>
      <c r="J1076" s="411"/>
    </row>
    <row r="1077" s="352" customFormat="1" ht="24" customHeight="1" spans="1:10">
      <c r="A1077" s="412">
        <v>2169901</v>
      </c>
      <c r="B1077" s="413">
        <f t="shared" si="210"/>
        <v>7</v>
      </c>
      <c r="C1077" s="6" t="s">
        <v>889</v>
      </c>
      <c r="D1077" s="429"/>
      <c r="E1077" s="430"/>
      <c r="F1077" s="426"/>
      <c r="G1077" s="426"/>
      <c r="H1077" s="415"/>
      <c r="I1077" s="414"/>
      <c r="J1077" s="415"/>
    </row>
    <row r="1078" s="352" customFormat="1" ht="24" customHeight="1" spans="1:10">
      <c r="A1078" s="412">
        <v>2169999</v>
      </c>
      <c r="B1078" s="413">
        <f t="shared" si="210"/>
        <v>7</v>
      </c>
      <c r="C1078" s="6" t="s">
        <v>890</v>
      </c>
      <c r="D1078" s="429"/>
      <c r="E1078" s="430"/>
      <c r="F1078" s="426"/>
      <c r="G1078" s="426"/>
      <c r="H1078" s="415"/>
      <c r="I1078" s="414"/>
      <c r="J1078" s="415"/>
    </row>
    <row r="1079" s="352" customFormat="1" ht="24" customHeight="1" spans="1:10">
      <c r="A1079" s="401">
        <v>217</v>
      </c>
      <c r="B1079" s="402">
        <f t="shared" si="210"/>
        <v>3</v>
      </c>
      <c r="C1079" s="423" t="s">
        <v>891</v>
      </c>
      <c r="D1079" s="405">
        <v>36427645.04</v>
      </c>
      <c r="E1079" s="405">
        <v>9717756.22</v>
      </c>
      <c r="F1079" s="404">
        <f>VLOOKUP(A1079,[2]Sheet2!$A$1:$B$65536,2,FALSE)</f>
        <v>26844539.69</v>
      </c>
      <c r="G1079" s="404">
        <f>VLOOKUP(A1079,[2]Sheet1!$A$1:$B$65536,2,FALSE)</f>
        <v>26878878.42</v>
      </c>
      <c r="H1079" s="406">
        <f>G1079/F1079</f>
        <v>1.00127917000614</v>
      </c>
      <c r="I1079" s="405">
        <f>G1079-D1079</f>
        <v>-9548766.62</v>
      </c>
      <c r="J1079" s="406">
        <f>I1079/D1079</f>
        <v>-0.2621296712844</v>
      </c>
    </row>
    <row r="1080" s="352" customFormat="1" ht="24" customHeight="1" spans="1:10">
      <c r="A1080" s="407">
        <v>21701</v>
      </c>
      <c r="B1080" s="408">
        <f t="shared" si="210"/>
        <v>5</v>
      </c>
      <c r="C1080" s="409" t="s">
        <v>892</v>
      </c>
      <c r="D1080" s="431"/>
      <c r="E1080" s="432"/>
      <c r="F1080" s="427"/>
      <c r="G1080" s="427"/>
      <c r="H1080" s="411"/>
      <c r="I1080" s="410"/>
      <c r="J1080" s="411"/>
    </row>
    <row r="1081" s="352" customFormat="1" ht="24" customHeight="1" spans="1:10">
      <c r="A1081" s="412">
        <v>2170101</v>
      </c>
      <c r="B1081" s="413">
        <f t="shared" si="210"/>
        <v>7</v>
      </c>
      <c r="C1081" s="6" t="s">
        <v>58</v>
      </c>
      <c r="D1081" s="429"/>
      <c r="E1081" s="430"/>
      <c r="F1081" s="426"/>
      <c r="G1081" s="426"/>
      <c r="H1081" s="415"/>
      <c r="I1081" s="429"/>
      <c r="J1081" s="415"/>
    </row>
    <row r="1082" s="352" customFormat="1" ht="24" customHeight="1" spans="1:10">
      <c r="A1082" s="412">
        <v>2170102</v>
      </c>
      <c r="B1082" s="413">
        <f t="shared" si="210"/>
        <v>7</v>
      </c>
      <c r="C1082" s="6" t="s">
        <v>59</v>
      </c>
      <c r="D1082" s="429"/>
      <c r="E1082" s="430"/>
      <c r="F1082" s="426"/>
      <c r="G1082" s="426"/>
      <c r="H1082" s="415"/>
      <c r="I1082" s="429"/>
      <c r="J1082" s="415"/>
    </row>
    <row r="1083" s="352" customFormat="1" ht="24" customHeight="1" spans="1:10">
      <c r="A1083" s="412">
        <v>2170103</v>
      </c>
      <c r="B1083" s="413">
        <f t="shared" si="210"/>
        <v>7</v>
      </c>
      <c r="C1083" s="6" t="s">
        <v>60</v>
      </c>
      <c r="D1083" s="429"/>
      <c r="E1083" s="430"/>
      <c r="F1083" s="426"/>
      <c r="G1083" s="426"/>
      <c r="H1083" s="415"/>
      <c r="I1083" s="429"/>
      <c r="J1083" s="415"/>
    </row>
    <row r="1084" s="352" customFormat="1" ht="24" customHeight="1" spans="1:10">
      <c r="A1084" s="412">
        <v>2170104</v>
      </c>
      <c r="B1084" s="413">
        <f t="shared" si="210"/>
        <v>7</v>
      </c>
      <c r="C1084" s="6" t="s">
        <v>893</v>
      </c>
      <c r="D1084" s="429"/>
      <c r="E1084" s="430"/>
      <c r="F1084" s="426"/>
      <c r="G1084" s="426"/>
      <c r="H1084" s="415"/>
      <c r="I1084" s="429"/>
      <c r="J1084" s="415"/>
    </row>
    <row r="1085" s="352" customFormat="1" ht="24" customHeight="1" spans="1:10">
      <c r="A1085" s="412">
        <v>2170150</v>
      </c>
      <c r="B1085" s="413">
        <f t="shared" si="210"/>
        <v>7</v>
      </c>
      <c r="C1085" s="6" t="s">
        <v>67</v>
      </c>
      <c r="D1085" s="429"/>
      <c r="E1085" s="430"/>
      <c r="F1085" s="426"/>
      <c r="G1085" s="426"/>
      <c r="H1085" s="415"/>
      <c r="I1085" s="429"/>
      <c r="J1085" s="415"/>
    </row>
    <row r="1086" s="352" customFormat="1" ht="24" customHeight="1" spans="1:10">
      <c r="A1086" s="412">
        <v>2170199</v>
      </c>
      <c r="B1086" s="413">
        <f t="shared" si="210"/>
        <v>7</v>
      </c>
      <c r="C1086" s="6" t="s">
        <v>894</v>
      </c>
      <c r="D1086" s="429"/>
      <c r="E1086" s="430"/>
      <c r="F1086" s="426"/>
      <c r="G1086" s="426"/>
      <c r="H1086" s="415"/>
      <c r="I1086" s="429"/>
      <c r="J1086" s="415"/>
    </row>
    <row r="1087" s="352" customFormat="1" ht="24" customHeight="1" spans="1:10">
      <c r="A1087" s="407">
        <v>21702</v>
      </c>
      <c r="B1087" s="408">
        <f t="shared" si="210"/>
        <v>5</v>
      </c>
      <c r="C1087" s="409" t="s">
        <v>895</v>
      </c>
      <c r="D1087" s="431"/>
      <c r="E1087" s="432"/>
      <c r="F1087" s="427"/>
      <c r="G1087" s="427"/>
      <c r="H1087" s="411"/>
      <c r="I1087" s="410"/>
      <c r="J1087" s="411"/>
    </row>
    <row r="1088" s="352" customFormat="1" ht="24" customHeight="1" spans="1:10">
      <c r="A1088" s="412">
        <v>2170201</v>
      </c>
      <c r="B1088" s="413">
        <f t="shared" si="210"/>
        <v>7</v>
      </c>
      <c r="C1088" s="6" t="s">
        <v>896</v>
      </c>
      <c r="D1088" s="429"/>
      <c r="E1088" s="430"/>
      <c r="F1088" s="426"/>
      <c r="G1088" s="426"/>
      <c r="H1088" s="415"/>
      <c r="I1088" s="429"/>
      <c r="J1088" s="415"/>
    </row>
    <row r="1089" s="352" customFormat="1" ht="24" customHeight="1" spans="1:10">
      <c r="A1089" s="412">
        <v>2170202</v>
      </c>
      <c r="B1089" s="413">
        <f t="shared" si="210"/>
        <v>7</v>
      </c>
      <c r="C1089" s="6" t="s">
        <v>897</v>
      </c>
      <c r="D1089" s="429"/>
      <c r="E1089" s="430"/>
      <c r="F1089" s="426"/>
      <c r="G1089" s="426"/>
      <c r="H1089" s="415"/>
      <c r="I1089" s="429"/>
      <c r="J1089" s="415"/>
    </row>
    <row r="1090" s="352" customFormat="1" ht="24" customHeight="1" spans="1:10">
      <c r="A1090" s="412">
        <v>2170203</v>
      </c>
      <c r="B1090" s="413">
        <f t="shared" si="210"/>
        <v>7</v>
      </c>
      <c r="C1090" s="6" t="s">
        <v>898</v>
      </c>
      <c r="D1090" s="429"/>
      <c r="E1090" s="430"/>
      <c r="F1090" s="426"/>
      <c r="G1090" s="426"/>
      <c r="H1090" s="415"/>
      <c r="I1090" s="429"/>
      <c r="J1090" s="415"/>
    </row>
    <row r="1091" s="352" customFormat="1" ht="24" customHeight="1" spans="1:10">
      <c r="A1091" s="412">
        <v>2170204</v>
      </c>
      <c r="B1091" s="413">
        <f t="shared" si="210"/>
        <v>7</v>
      </c>
      <c r="C1091" s="6" t="s">
        <v>899</v>
      </c>
      <c r="D1091" s="429"/>
      <c r="E1091" s="430"/>
      <c r="F1091" s="426"/>
      <c r="G1091" s="426"/>
      <c r="H1091" s="415"/>
      <c r="I1091" s="429"/>
      <c r="J1091" s="415"/>
    </row>
    <row r="1092" s="352" customFormat="1" ht="24" customHeight="1" spans="1:10">
      <c r="A1092" s="412">
        <v>2170205</v>
      </c>
      <c r="B1092" s="413">
        <f t="shared" si="210"/>
        <v>7</v>
      </c>
      <c r="C1092" s="6" t="s">
        <v>900</v>
      </c>
      <c r="D1092" s="429"/>
      <c r="E1092" s="430"/>
      <c r="F1092" s="426"/>
      <c r="G1092" s="426"/>
      <c r="H1092" s="415"/>
      <c r="I1092" s="429"/>
      <c r="J1092" s="415"/>
    </row>
    <row r="1093" s="352" customFormat="1" ht="24" customHeight="1" spans="1:10">
      <c r="A1093" s="412">
        <v>2170206</v>
      </c>
      <c r="B1093" s="413">
        <f t="shared" si="210"/>
        <v>7</v>
      </c>
      <c r="C1093" s="6" t="s">
        <v>901</v>
      </c>
      <c r="D1093" s="429"/>
      <c r="E1093" s="430"/>
      <c r="F1093" s="426"/>
      <c r="G1093" s="426"/>
      <c r="H1093" s="415"/>
      <c r="I1093" s="429"/>
      <c r="J1093" s="415"/>
    </row>
    <row r="1094" s="352" customFormat="1" ht="24" customHeight="1" spans="1:10">
      <c r="A1094" s="412">
        <v>2170207</v>
      </c>
      <c r="B1094" s="413">
        <f t="shared" si="210"/>
        <v>7</v>
      </c>
      <c r="C1094" s="6" t="s">
        <v>902</v>
      </c>
      <c r="D1094" s="429"/>
      <c r="E1094" s="430"/>
      <c r="F1094" s="426"/>
      <c r="G1094" s="426"/>
      <c r="H1094" s="415"/>
      <c r="I1094" s="429"/>
      <c r="J1094" s="415"/>
    </row>
    <row r="1095" s="352" customFormat="1" ht="24" customHeight="1" spans="1:10">
      <c r="A1095" s="412">
        <v>2170208</v>
      </c>
      <c r="B1095" s="413">
        <f t="shared" si="210"/>
        <v>7</v>
      </c>
      <c r="C1095" s="6" t="s">
        <v>903</v>
      </c>
      <c r="D1095" s="429"/>
      <c r="E1095" s="430"/>
      <c r="F1095" s="426"/>
      <c r="G1095" s="426"/>
      <c r="H1095" s="415"/>
      <c r="I1095" s="429"/>
      <c r="J1095" s="415"/>
    </row>
    <row r="1096" s="352" customFormat="1" ht="24" customHeight="1" spans="1:10">
      <c r="A1096" s="412">
        <v>2170299</v>
      </c>
      <c r="B1096" s="413">
        <f t="shared" ref="B1096:B1159" si="213">LEN(A1096)</f>
        <v>7</v>
      </c>
      <c r="C1096" s="6" t="s">
        <v>904</v>
      </c>
      <c r="D1096" s="429"/>
      <c r="E1096" s="430"/>
      <c r="F1096" s="426"/>
      <c r="G1096" s="426"/>
      <c r="H1096" s="415"/>
      <c r="I1096" s="429"/>
      <c r="J1096" s="415"/>
    </row>
    <row r="1097" s="352" customFormat="1" ht="24" customHeight="1" spans="1:10">
      <c r="A1097" s="407">
        <v>21703</v>
      </c>
      <c r="B1097" s="408">
        <f t="shared" si="213"/>
        <v>5</v>
      </c>
      <c r="C1097" s="409" t="s">
        <v>905</v>
      </c>
      <c r="D1097" s="410">
        <v>36427645.04</v>
      </c>
      <c r="E1097" s="410">
        <v>9717756.22</v>
      </c>
      <c r="F1097" s="427">
        <f>VLOOKUP(A1097,[2]Sheet2!$A$1:$B$65536,2,FALSE)</f>
        <v>26844539.69</v>
      </c>
      <c r="G1097" s="427">
        <f>VLOOKUP(A1097,[2]Sheet1!$A$1:$B$65536,2,FALSE)</f>
        <v>26878878.42</v>
      </c>
      <c r="H1097" s="411">
        <f>G1097/F1097</f>
        <v>1.00127917000614</v>
      </c>
      <c r="I1097" s="410">
        <f>G1097-D1097</f>
        <v>-9548766.62</v>
      </c>
      <c r="J1097" s="411">
        <f>I1097/D1097</f>
        <v>-0.2621296712844</v>
      </c>
    </row>
    <row r="1098" s="352" customFormat="1" ht="24" customHeight="1" spans="1:10">
      <c r="A1098" s="412">
        <v>2170301</v>
      </c>
      <c r="B1098" s="413">
        <f t="shared" si="213"/>
        <v>7</v>
      </c>
      <c r="C1098" s="6" t="s">
        <v>906</v>
      </c>
      <c r="D1098" s="429"/>
      <c r="E1098" s="430"/>
      <c r="F1098" s="426"/>
      <c r="G1098" s="426"/>
      <c r="H1098" s="415"/>
      <c r="I1098" s="429"/>
      <c r="J1098" s="415"/>
    </row>
    <row r="1099" s="352" customFormat="1" ht="24" customHeight="1" spans="1:10">
      <c r="A1099" s="412">
        <v>2170302</v>
      </c>
      <c r="B1099" s="413">
        <f t="shared" si="213"/>
        <v>7</v>
      </c>
      <c r="C1099" s="6" t="s">
        <v>907</v>
      </c>
      <c r="D1099" s="414">
        <v>36427645.04</v>
      </c>
      <c r="E1099" s="414">
        <v>9717756.22</v>
      </c>
      <c r="F1099" s="426">
        <f>VLOOKUP(A1099,[2]Sheet2!$A$1:$B$65536,2,FALSE)</f>
        <v>26844539.69</v>
      </c>
      <c r="G1099" s="426">
        <f>VLOOKUP(A1099,[2]Sheet1!$A$1:$B$65536,2,FALSE)</f>
        <v>26878878.42</v>
      </c>
      <c r="H1099" s="415">
        <f>G1099/F1099</f>
        <v>1.00127917000614</v>
      </c>
      <c r="I1099" s="414">
        <f>G1099-D1099</f>
        <v>-9548766.62</v>
      </c>
      <c r="J1099" s="415">
        <f>I1099/D1099</f>
        <v>-0.2621296712844</v>
      </c>
    </row>
    <row r="1100" s="352" customFormat="1" ht="24" customHeight="1" spans="1:10">
      <c r="A1100" s="412">
        <v>2170303</v>
      </c>
      <c r="B1100" s="413">
        <f t="shared" si="213"/>
        <v>7</v>
      </c>
      <c r="C1100" s="6" t="s">
        <v>908</v>
      </c>
      <c r="D1100" s="429"/>
      <c r="E1100" s="430"/>
      <c r="F1100" s="426"/>
      <c r="G1100" s="426"/>
      <c r="H1100" s="415"/>
      <c r="I1100" s="429"/>
      <c r="J1100" s="415"/>
    </row>
    <row r="1101" s="352" customFormat="1" ht="24" customHeight="1" spans="1:10">
      <c r="A1101" s="412">
        <v>2170304</v>
      </c>
      <c r="B1101" s="413">
        <f t="shared" si="213"/>
        <v>7</v>
      </c>
      <c r="C1101" s="6" t="s">
        <v>909</v>
      </c>
      <c r="D1101" s="429"/>
      <c r="E1101" s="430"/>
      <c r="F1101" s="426"/>
      <c r="G1101" s="426"/>
      <c r="H1101" s="415"/>
      <c r="I1101" s="429"/>
      <c r="J1101" s="415"/>
    </row>
    <row r="1102" s="352" customFormat="1" ht="24" customHeight="1" spans="1:10">
      <c r="A1102" s="412">
        <v>2170399</v>
      </c>
      <c r="B1102" s="413">
        <f t="shared" si="213"/>
        <v>7</v>
      </c>
      <c r="C1102" s="6" t="s">
        <v>910</v>
      </c>
      <c r="D1102" s="429"/>
      <c r="E1102" s="430"/>
      <c r="F1102" s="426"/>
      <c r="G1102" s="426"/>
      <c r="H1102" s="415"/>
      <c r="I1102" s="429"/>
      <c r="J1102" s="415"/>
    </row>
    <row r="1103" s="352" customFormat="1" ht="24" customHeight="1" spans="1:10">
      <c r="A1103" s="407">
        <v>21704</v>
      </c>
      <c r="B1103" s="408">
        <f t="shared" si="213"/>
        <v>5</v>
      </c>
      <c r="C1103" s="409" t="s">
        <v>911</v>
      </c>
      <c r="D1103" s="431"/>
      <c r="E1103" s="432"/>
      <c r="F1103" s="427"/>
      <c r="G1103" s="427"/>
      <c r="H1103" s="411"/>
      <c r="I1103" s="410"/>
      <c r="J1103" s="411"/>
    </row>
    <row r="1104" s="352" customFormat="1" ht="24" customHeight="1" spans="1:10">
      <c r="A1104" s="412">
        <v>2170401</v>
      </c>
      <c r="B1104" s="413">
        <f t="shared" si="213"/>
        <v>7</v>
      </c>
      <c r="C1104" s="6" t="s">
        <v>912</v>
      </c>
      <c r="D1104" s="429"/>
      <c r="E1104" s="430"/>
      <c r="F1104" s="426"/>
      <c r="G1104" s="426"/>
      <c r="H1104" s="415"/>
      <c r="I1104" s="429"/>
      <c r="J1104" s="415"/>
    </row>
    <row r="1105" s="352" customFormat="1" ht="24" customHeight="1" spans="1:10">
      <c r="A1105" s="412">
        <v>2170499</v>
      </c>
      <c r="B1105" s="413">
        <f t="shared" si="213"/>
        <v>7</v>
      </c>
      <c r="C1105" s="6" t="s">
        <v>913</v>
      </c>
      <c r="D1105" s="429"/>
      <c r="E1105" s="430"/>
      <c r="F1105" s="426"/>
      <c r="G1105" s="426"/>
      <c r="H1105" s="415"/>
      <c r="I1105" s="429"/>
      <c r="J1105" s="415"/>
    </row>
    <row r="1106" s="352" customFormat="1" ht="24" customHeight="1" spans="1:10">
      <c r="A1106" s="407">
        <v>21799</v>
      </c>
      <c r="B1106" s="408">
        <f t="shared" si="213"/>
        <v>5</v>
      </c>
      <c r="C1106" s="409" t="s">
        <v>914</v>
      </c>
      <c r="D1106" s="431"/>
      <c r="E1106" s="432"/>
      <c r="F1106" s="427"/>
      <c r="G1106" s="427"/>
      <c r="H1106" s="411"/>
      <c r="I1106" s="410"/>
      <c r="J1106" s="411"/>
    </row>
    <row r="1107" s="352" customFormat="1" ht="24" customHeight="1" spans="1:10">
      <c r="A1107" s="412">
        <v>2179902</v>
      </c>
      <c r="B1107" s="413">
        <f t="shared" si="213"/>
        <v>7</v>
      </c>
      <c r="C1107" s="6" t="s">
        <v>915</v>
      </c>
      <c r="D1107" s="429"/>
      <c r="E1107" s="430"/>
      <c r="F1107" s="426"/>
      <c r="G1107" s="426"/>
      <c r="H1107" s="415"/>
      <c r="I1107" s="429"/>
      <c r="J1107" s="415"/>
    </row>
    <row r="1108" s="352" customFormat="1" ht="24" customHeight="1" spans="1:10">
      <c r="A1108" s="412">
        <v>2179999</v>
      </c>
      <c r="B1108" s="413">
        <f t="shared" si="213"/>
        <v>7</v>
      </c>
      <c r="C1108" s="6" t="s">
        <v>916</v>
      </c>
      <c r="D1108" s="429"/>
      <c r="E1108" s="430"/>
      <c r="F1108" s="426"/>
      <c r="G1108" s="426"/>
      <c r="H1108" s="415"/>
      <c r="I1108" s="429"/>
      <c r="J1108" s="415"/>
    </row>
    <row r="1109" s="352" customFormat="1" ht="24" customHeight="1" spans="1:10">
      <c r="A1109" s="401">
        <v>219</v>
      </c>
      <c r="B1109" s="402">
        <f t="shared" si="213"/>
        <v>3</v>
      </c>
      <c r="C1109" s="423" t="s">
        <v>917</v>
      </c>
      <c r="D1109" s="433"/>
      <c r="E1109" s="434"/>
      <c r="F1109" s="404"/>
      <c r="G1109" s="404"/>
      <c r="H1109" s="406"/>
      <c r="I1109" s="405"/>
      <c r="J1109" s="406"/>
    </row>
    <row r="1110" s="352" customFormat="1" ht="24" customHeight="1" spans="1:10">
      <c r="A1110" s="407">
        <v>21901</v>
      </c>
      <c r="B1110" s="408">
        <f t="shared" si="213"/>
        <v>5</v>
      </c>
      <c r="C1110" s="409" t="s">
        <v>918</v>
      </c>
      <c r="D1110" s="431"/>
      <c r="E1110" s="432"/>
      <c r="F1110" s="427"/>
      <c r="G1110" s="427"/>
      <c r="H1110" s="411"/>
      <c r="I1110" s="410"/>
      <c r="J1110" s="411"/>
    </row>
    <row r="1111" s="352" customFormat="1" ht="24" customHeight="1" spans="1:10">
      <c r="A1111" s="407">
        <v>21902</v>
      </c>
      <c r="B1111" s="408">
        <f t="shared" si="213"/>
        <v>5</v>
      </c>
      <c r="C1111" s="409" t="s">
        <v>919</v>
      </c>
      <c r="D1111" s="431"/>
      <c r="E1111" s="432"/>
      <c r="F1111" s="427"/>
      <c r="G1111" s="427"/>
      <c r="H1111" s="411"/>
      <c r="I1111" s="410"/>
      <c r="J1111" s="411"/>
    </row>
    <row r="1112" s="352" customFormat="1" ht="24" customHeight="1" spans="1:10">
      <c r="A1112" s="407">
        <v>21903</v>
      </c>
      <c r="B1112" s="408">
        <f t="shared" si="213"/>
        <v>5</v>
      </c>
      <c r="C1112" s="409" t="s">
        <v>920</v>
      </c>
      <c r="D1112" s="431"/>
      <c r="E1112" s="432"/>
      <c r="F1112" s="427"/>
      <c r="G1112" s="427"/>
      <c r="H1112" s="411"/>
      <c r="I1112" s="410"/>
      <c r="J1112" s="411"/>
    </row>
    <row r="1113" s="352" customFormat="1" ht="24" customHeight="1" spans="1:10">
      <c r="A1113" s="407">
        <v>21904</v>
      </c>
      <c r="B1113" s="408">
        <f t="shared" si="213"/>
        <v>5</v>
      </c>
      <c r="C1113" s="409" t="s">
        <v>921</v>
      </c>
      <c r="D1113" s="431"/>
      <c r="E1113" s="432"/>
      <c r="F1113" s="427"/>
      <c r="G1113" s="427"/>
      <c r="H1113" s="411"/>
      <c r="I1113" s="410"/>
      <c r="J1113" s="411"/>
    </row>
    <row r="1114" s="352" customFormat="1" ht="24" customHeight="1" spans="1:10">
      <c r="A1114" s="407">
        <v>21905</v>
      </c>
      <c r="B1114" s="408">
        <f t="shared" si="213"/>
        <v>5</v>
      </c>
      <c r="C1114" s="409" t="s">
        <v>922</v>
      </c>
      <c r="D1114" s="431"/>
      <c r="E1114" s="432"/>
      <c r="F1114" s="427"/>
      <c r="G1114" s="427"/>
      <c r="H1114" s="411"/>
      <c r="I1114" s="410"/>
      <c r="J1114" s="411"/>
    </row>
    <row r="1115" s="352" customFormat="1" ht="24" customHeight="1" spans="1:10">
      <c r="A1115" s="407">
        <v>21906</v>
      </c>
      <c r="B1115" s="408">
        <f t="shared" si="213"/>
        <v>5</v>
      </c>
      <c r="C1115" s="409" t="s">
        <v>697</v>
      </c>
      <c r="D1115" s="431"/>
      <c r="E1115" s="432"/>
      <c r="F1115" s="427"/>
      <c r="G1115" s="427"/>
      <c r="H1115" s="411"/>
      <c r="I1115" s="410"/>
      <c r="J1115" s="411"/>
    </row>
    <row r="1116" s="352" customFormat="1" ht="24" customHeight="1" spans="1:10">
      <c r="A1116" s="407">
        <v>21907</v>
      </c>
      <c r="B1116" s="408">
        <f t="shared" si="213"/>
        <v>5</v>
      </c>
      <c r="C1116" s="409" t="s">
        <v>923</v>
      </c>
      <c r="D1116" s="431"/>
      <c r="E1116" s="432"/>
      <c r="F1116" s="427"/>
      <c r="G1116" s="427"/>
      <c r="H1116" s="411"/>
      <c r="I1116" s="410"/>
      <c r="J1116" s="411"/>
    </row>
    <row r="1117" s="352" customFormat="1" ht="24" customHeight="1" spans="1:10">
      <c r="A1117" s="407">
        <v>21908</v>
      </c>
      <c r="B1117" s="408">
        <f t="shared" si="213"/>
        <v>5</v>
      </c>
      <c r="C1117" s="409" t="s">
        <v>924</v>
      </c>
      <c r="D1117" s="431"/>
      <c r="E1117" s="432"/>
      <c r="F1117" s="427"/>
      <c r="G1117" s="427"/>
      <c r="H1117" s="411"/>
      <c r="I1117" s="410"/>
      <c r="J1117" s="411"/>
    </row>
    <row r="1118" s="352" customFormat="1" ht="24" customHeight="1" spans="1:10">
      <c r="A1118" s="407">
        <v>21999</v>
      </c>
      <c r="B1118" s="408">
        <f t="shared" si="213"/>
        <v>5</v>
      </c>
      <c r="C1118" s="409" t="s">
        <v>925</v>
      </c>
      <c r="D1118" s="431"/>
      <c r="E1118" s="432"/>
      <c r="F1118" s="427"/>
      <c r="G1118" s="427"/>
      <c r="H1118" s="411"/>
      <c r="I1118" s="410"/>
      <c r="J1118" s="411"/>
    </row>
    <row r="1119" s="352" customFormat="1" ht="24" customHeight="1" spans="1:10">
      <c r="A1119" s="401">
        <v>220</v>
      </c>
      <c r="B1119" s="402">
        <f t="shared" si="213"/>
        <v>3</v>
      </c>
      <c r="C1119" s="423" t="s">
        <v>926</v>
      </c>
      <c r="D1119" s="405">
        <v>6258407.58</v>
      </c>
      <c r="E1119" s="425">
        <v>4870128.51</v>
      </c>
      <c r="F1119" s="404">
        <f>VLOOKUP(A1119,[2]Sheet2!$A$1:$B$65536,2,FALSE)</f>
        <v>6461922.67</v>
      </c>
      <c r="G1119" s="404">
        <f>VLOOKUP(A1119,[2]Sheet1!$A$1:$B$65536,2,FALSE)</f>
        <v>6388988.52</v>
      </c>
      <c r="H1119" s="406">
        <f t="shared" ref="H1119:H1121" si="214">G1119/F1119</f>
        <v>0.988713243143778</v>
      </c>
      <c r="I1119" s="405">
        <f t="shared" ref="I1119:I1122" si="215">G1119-D1119</f>
        <v>130580.939999999</v>
      </c>
      <c r="J1119" s="406">
        <f t="shared" ref="J1119:J1122" si="216">I1119/D1119</f>
        <v>0.0208648826927312</v>
      </c>
    </row>
    <row r="1120" s="352" customFormat="1" ht="24" customHeight="1" spans="1:10">
      <c r="A1120" s="407">
        <v>22001</v>
      </c>
      <c r="B1120" s="408">
        <f t="shared" si="213"/>
        <v>5</v>
      </c>
      <c r="C1120" s="409" t="s">
        <v>927</v>
      </c>
      <c r="D1120" s="410">
        <v>6256945.38</v>
      </c>
      <c r="E1120" s="410">
        <v>4870128.51</v>
      </c>
      <c r="F1120" s="427">
        <f>VLOOKUP(A1120,[2]Sheet2!$A$1:$B$65536,2,FALSE)</f>
        <v>6461922.67</v>
      </c>
      <c r="G1120" s="427">
        <f>VLOOKUP(A1120,[2]Sheet1!$A$1:$B$65536,2,FALSE)</f>
        <v>6388988.52</v>
      </c>
      <c r="H1120" s="411">
        <f t="shared" si="214"/>
        <v>0.988713243143778</v>
      </c>
      <c r="I1120" s="410">
        <f t="shared" si="215"/>
        <v>132043.14</v>
      </c>
      <c r="J1120" s="411">
        <f t="shared" si="216"/>
        <v>0.0211034509622009</v>
      </c>
    </row>
    <row r="1121" s="352" customFormat="1" ht="24" customHeight="1" spans="1:10">
      <c r="A1121" s="412">
        <v>2200101</v>
      </c>
      <c r="B1121" s="413">
        <f t="shared" si="213"/>
        <v>7</v>
      </c>
      <c r="C1121" s="6" t="s">
        <v>58</v>
      </c>
      <c r="D1121" s="414">
        <v>2165016.29</v>
      </c>
      <c r="E1121" s="414">
        <v>1095493.71</v>
      </c>
      <c r="F1121" s="426">
        <f>VLOOKUP(A1121,[2]Sheet2!$A$1:$B$65536,2,FALSE)</f>
        <v>2812003.67</v>
      </c>
      <c r="G1121" s="426">
        <f>VLOOKUP(A1121,[2]Sheet1!$A$1:$B$65536,2,FALSE)</f>
        <v>2937810.81</v>
      </c>
      <c r="H1121" s="415">
        <f t="shared" si="214"/>
        <v>1.0447393228331</v>
      </c>
      <c r="I1121" s="414">
        <f t="shared" si="215"/>
        <v>772794.52</v>
      </c>
      <c r="J1121" s="415">
        <f t="shared" si="216"/>
        <v>0.356946284224032</v>
      </c>
    </row>
    <row r="1122" s="352" customFormat="1" ht="24" customHeight="1" spans="1:10">
      <c r="A1122" s="412">
        <v>2200102</v>
      </c>
      <c r="B1122" s="413">
        <f t="shared" si="213"/>
        <v>7</v>
      </c>
      <c r="C1122" s="6" t="s">
        <v>59</v>
      </c>
      <c r="D1122" s="414">
        <v>54060</v>
      </c>
      <c r="E1122" s="414"/>
      <c r="F1122" s="426">
        <f>VLOOKUP(A1122,[2]Sheet2!$A$1:$B$65536,2,FALSE)</f>
        <v>374370</v>
      </c>
      <c r="G1122" s="426">
        <f>VLOOKUP(A1122,[2]Sheet1!$A$1:$B$65536,2,FALSE)</f>
        <v>374343.8</v>
      </c>
      <c r="H1122" s="415"/>
      <c r="I1122" s="414">
        <f t="shared" si="215"/>
        <v>320283.8</v>
      </c>
      <c r="J1122" s="415">
        <f t="shared" si="216"/>
        <v>5.92459859415464</v>
      </c>
    </row>
    <row r="1123" s="352" customFormat="1" ht="24" customHeight="1" spans="1:10">
      <c r="A1123" s="412">
        <v>2200103</v>
      </c>
      <c r="B1123" s="413">
        <f t="shared" si="213"/>
        <v>7</v>
      </c>
      <c r="C1123" s="6" t="s">
        <v>60</v>
      </c>
      <c r="D1123" s="414"/>
      <c r="E1123" s="414"/>
      <c r="F1123" s="426"/>
      <c r="G1123" s="426"/>
      <c r="H1123" s="415"/>
      <c r="I1123" s="414"/>
      <c r="J1123" s="415"/>
    </row>
    <row r="1124" s="352" customFormat="1" ht="24" customHeight="1" spans="1:10">
      <c r="A1124" s="412">
        <v>2200104</v>
      </c>
      <c r="B1124" s="413">
        <f t="shared" si="213"/>
        <v>7</v>
      </c>
      <c r="C1124" s="6" t="s">
        <v>928</v>
      </c>
      <c r="D1124" s="414">
        <v>447580</v>
      </c>
      <c r="E1124" s="414"/>
      <c r="F1124" s="426"/>
      <c r="G1124" s="426"/>
      <c r="H1124" s="415"/>
      <c r="I1124" s="414">
        <f t="shared" ref="I1124:I1129" si="217">G1124-D1124</f>
        <v>-447580</v>
      </c>
      <c r="J1124" s="415">
        <f>I1124/D1124</f>
        <v>-1</v>
      </c>
    </row>
    <row r="1125" s="352" customFormat="1" ht="24" customHeight="1" spans="1:10">
      <c r="A1125" s="412">
        <v>2200106</v>
      </c>
      <c r="B1125" s="413">
        <f t="shared" si="213"/>
        <v>7</v>
      </c>
      <c r="C1125" s="6" t="s">
        <v>929</v>
      </c>
      <c r="D1125" s="414">
        <v>2566545.2</v>
      </c>
      <c r="E1125" s="414">
        <v>3467654.8</v>
      </c>
      <c r="F1125" s="426">
        <f>VLOOKUP(A1125,[2]Sheet2!$A$1:$B$65536,2,FALSE)</f>
        <v>2555260</v>
      </c>
      <c r="G1125" s="426">
        <f>VLOOKUP(A1125,[2]Sheet1!$A$1:$B$65536,2,FALSE)</f>
        <v>1995513.21</v>
      </c>
      <c r="H1125" s="415">
        <f>G1125/F1125</f>
        <v>0.780943313009244</v>
      </c>
      <c r="I1125" s="414">
        <f t="shared" si="217"/>
        <v>-571031.99</v>
      </c>
      <c r="J1125" s="415">
        <f>I1125/D1125</f>
        <v>-0.222490525395773</v>
      </c>
    </row>
    <row r="1126" s="352" customFormat="1" ht="24" customHeight="1" spans="1:10">
      <c r="A1126" s="412">
        <v>2200107</v>
      </c>
      <c r="B1126" s="413">
        <f t="shared" si="213"/>
        <v>7</v>
      </c>
      <c r="C1126" s="6" t="s">
        <v>930</v>
      </c>
      <c r="D1126" s="414"/>
      <c r="E1126" s="414"/>
      <c r="F1126" s="426"/>
      <c r="G1126" s="426"/>
      <c r="H1126" s="415"/>
      <c r="I1126" s="414"/>
      <c r="J1126" s="415"/>
    </row>
    <row r="1127" s="352" customFormat="1" ht="24" customHeight="1" spans="1:10">
      <c r="A1127" s="412">
        <v>2200108</v>
      </c>
      <c r="B1127" s="413">
        <f t="shared" si="213"/>
        <v>7</v>
      </c>
      <c r="C1127" s="6" t="s">
        <v>931</v>
      </c>
      <c r="D1127" s="414"/>
      <c r="E1127" s="414"/>
      <c r="F1127" s="426"/>
      <c r="G1127" s="426"/>
      <c r="H1127" s="415"/>
      <c r="I1127" s="414"/>
      <c r="J1127" s="415"/>
    </row>
    <row r="1128" s="352" customFormat="1" ht="24" customHeight="1" spans="1:10">
      <c r="A1128" s="412">
        <v>2200109</v>
      </c>
      <c r="B1128" s="413">
        <f t="shared" si="213"/>
        <v>7</v>
      </c>
      <c r="C1128" s="6" t="s">
        <v>932</v>
      </c>
      <c r="D1128" s="414"/>
      <c r="E1128" s="414"/>
      <c r="F1128" s="426">
        <f>VLOOKUP(A1128,[2]Sheet2!$A$1:$B$65536,2,FALSE)</f>
        <v>221169</v>
      </c>
      <c r="G1128" s="426">
        <f>VLOOKUP(A1128,[2]Sheet1!$A$1:$B$65536,2,FALSE)</f>
        <v>220000</v>
      </c>
      <c r="H1128" s="415"/>
      <c r="I1128" s="414"/>
      <c r="J1128" s="415"/>
    </row>
    <row r="1129" s="352" customFormat="1" ht="24" customHeight="1" spans="1:10">
      <c r="A1129" s="412">
        <v>2200112</v>
      </c>
      <c r="B1129" s="413">
        <f t="shared" si="213"/>
        <v>7</v>
      </c>
      <c r="C1129" s="6" t="s">
        <v>933</v>
      </c>
      <c r="D1129" s="414"/>
      <c r="E1129" s="414"/>
      <c r="F1129" s="426">
        <f>VLOOKUP(A1129,[2]Sheet2!$A$1:$B$65536,2,FALSE)</f>
        <v>70140</v>
      </c>
      <c r="G1129" s="426">
        <f>VLOOKUP(A1129,[2]Sheet1!$A$1:$B$65536,2,FALSE)</f>
        <v>366501.2</v>
      </c>
      <c r="H1129" s="415"/>
      <c r="I1129" s="414">
        <f t="shared" si="217"/>
        <v>366501.2</v>
      </c>
      <c r="J1129" s="415"/>
    </row>
    <row r="1130" s="352" customFormat="1" ht="24" customHeight="1" spans="1:10">
      <c r="A1130" s="412">
        <v>2200113</v>
      </c>
      <c r="B1130" s="413">
        <f t="shared" si="213"/>
        <v>7</v>
      </c>
      <c r="C1130" s="6" t="s">
        <v>934</v>
      </c>
      <c r="D1130" s="414"/>
      <c r="E1130" s="414"/>
      <c r="F1130" s="426"/>
      <c r="G1130" s="426"/>
      <c r="H1130" s="415"/>
      <c r="I1130" s="414"/>
      <c r="J1130" s="415"/>
    </row>
    <row r="1131" s="352" customFormat="1" ht="24" customHeight="1" spans="1:10">
      <c r="A1131" s="412">
        <v>2200114</v>
      </c>
      <c r="B1131" s="413">
        <f t="shared" si="213"/>
        <v>7</v>
      </c>
      <c r="C1131" s="6" t="s">
        <v>935</v>
      </c>
      <c r="D1131" s="414"/>
      <c r="E1131" s="414"/>
      <c r="F1131" s="426"/>
      <c r="G1131" s="426"/>
      <c r="H1131" s="415"/>
      <c r="I1131" s="414"/>
      <c r="J1131" s="415"/>
    </row>
    <row r="1132" s="352" customFormat="1" ht="24" customHeight="1" spans="1:10">
      <c r="A1132" s="412">
        <v>2200115</v>
      </c>
      <c r="B1132" s="413">
        <f t="shared" si="213"/>
        <v>7</v>
      </c>
      <c r="C1132" s="6" t="s">
        <v>936</v>
      </c>
      <c r="D1132" s="414"/>
      <c r="E1132" s="414"/>
      <c r="F1132" s="426"/>
      <c r="G1132" s="426"/>
      <c r="H1132" s="415"/>
      <c r="I1132" s="414"/>
      <c r="J1132" s="415"/>
    </row>
    <row r="1133" s="352" customFormat="1" ht="24" customHeight="1" spans="1:10">
      <c r="A1133" s="412">
        <v>2200116</v>
      </c>
      <c r="B1133" s="413">
        <f t="shared" si="213"/>
        <v>7</v>
      </c>
      <c r="C1133" s="6" t="s">
        <v>937</v>
      </c>
      <c r="D1133" s="414"/>
      <c r="E1133" s="414"/>
      <c r="F1133" s="426"/>
      <c r="G1133" s="426"/>
      <c r="H1133" s="415"/>
      <c r="I1133" s="414"/>
      <c r="J1133" s="415"/>
    </row>
    <row r="1134" s="352" customFormat="1" ht="24" customHeight="1" spans="1:10">
      <c r="A1134" s="412">
        <v>2200119</v>
      </c>
      <c r="B1134" s="413">
        <f t="shared" si="213"/>
        <v>7</v>
      </c>
      <c r="C1134" s="6" t="s">
        <v>938</v>
      </c>
      <c r="D1134" s="414"/>
      <c r="E1134" s="414"/>
      <c r="F1134" s="426"/>
      <c r="G1134" s="426"/>
      <c r="H1134" s="415"/>
      <c r="I1134" s="414"/>
      <c r="J1134" s="415"/>
    </row>
    <row r="1135" s="352" customFormat="1" ht="24" customHeight="1" spans="1:10">
      <c r="A1135" s="412">
        <v>2200120</v>
      </c>
      <c r="B1135" s="413">
        <f t="shared" si="213"/>
        <v>7</v>
      </c>
      <c r="C1135" s="6" t="s">
        <v>939</v>
      </c>
      <c r="D1135" s="414"/>
      <c r="E1135" s="414"/>
      <c r="F1135" s="426"/>
      <c r="G1135" s="426"/>
      <c r="H1135" s="415"/>
      <c r="I1135" s="414"/>
      <c r="J1135" s="415"/>
    </row>
    <row r="1136" s="352" customFormat="1" ht="24" customHeight="1" spans="1:10">
      <c r="A1136" s="412">
        <v>2200121</v>
      </c>
      <c r="B1136" s="413">
        <f t="shared" si="213"/>
        <v>7</v>
      </c>
      <c r="C1136" s="6" t="s">
        <v>940</v>
      </c>
      <c r="D1136" s="414"/>
      <c r="E1136" s="414"/>
      <c r="F1136" s="426"/>
      <c r="G1136" s="426"/>
      <c r="H1136" s="415"/>
      <c r="I1136" s="414"/>
      <c r="J1136" s="415"/>
    </row>
    <row r="1137" s="352" customFormat="1" ht="24" customHeight="1" spans="1:10">
      <c r="A1137" s="412">
        <v>2200122</v>
      </c>
      <c r="B1137" s="413">
        <f t="shared" si="213"/>
        <v>7</v>
      </c>
      <c r="C1137" s="6" t="s">
        <v>941</v>
      </c>
      <c r="D1137" s="414"/>
      <c r="E1137" s="414"/>
      <c r="F1137" s="426"/>
      <c r="G1137" s="426"/>
      <c r="H1137" s="415"/>
      <c r="I1137" s="414"/>
      <c r="J1137" s="415"/>
    </row>
    <row r="1138" s="352" customFormat="1" ht="24" customHeight="1" spans="1:10">
      <c r="A1138" s="412">
        <v>2200123</v>
      </c>
      <c r="B1138" s="413">
        <f t="shared" si="213"/>
        <v>7</v>
      </c>
      <c r="C1138" s="6" t="s">
        <v>942</v>
      </c>
      <c r="D1138" s="414"/>
      <c r="E1138" s="414"/>
      <c r="F1138" s="426"/>
      <c r="G1138" s="426"/>
      <c r="H1138" s="415"/>
      <c r="I1138" s="414"/>
      <c r="J1138" s="415"/>
    </row>
    <row r="1139" s="352" customFormat="1" ht="24" customHeight="1" spans="1:10">
      <c r="A1139" s="412">
        <v>2200124</v>
      </c>
      <c r="B1139" s="413">
        <f t="shared" si="213"/>
        <v>7</v>
      </c>
      <c r="C1139" s="6" t="s">
        <v>943</v>
      </c>
      <c r="D1139" s="414"/>
      <c r="E1139" s="414"/>
      <c r="F1139" s="426"/>
      <c r="G1139" s="426"/>
      <c r="H1139" s="415"/>
      <c r="I1139" s="414"/>
      <c r="J1139" s="415"/>
    </row>
    <row r="1140" s="352" customFormat="1" ht="24" customHeight="1" spans="1:10">
      <c r="A1140" s="412">
        <v>2200125</v>
      </c>
      <c r="B1140" s="413">
        <f t="shared" si="213"/>
        <v>7</v>
      </c>
      <c r="C1140" s="6" t="s">
        <v>944</v>
      </c>
      <c r="D1140" s="414"/>
      <c r="E1140" s="414"/>
      <c r="F1140" s="426"/>
      <c r="G1140" s="426"/>
      <c r="H1140" s="415"/>
      <c r="I1140" s="414"/>
      <c r="J1140" s="415"/>
    </row>
    <row r="1141" s="352" customFormat="1" ht="24" customHeight="1" spans="1:10">
      <c r="A1141" s="412">
        <v>2200126</v>
      </c>
      <c r="B1141" s="413">
        <f t="shared" si="213"/>
        <v>7</v>
      </c>
      <c r="C1141" s="6" t="s">
        <v>945</v>
      </c>
      <c r="D1141" s="414"/>
      <c r="E1141" s="414"/>
      <c r="F1141" s="426"/>
      <c r="G1141" s="426"/>
      <c r="H1141" s="415"/>
      <c r="I1141" s="414"/>
      <c r="J1141" s="415"/>
    </row>
    <row r="1142" s="352" customFormat="1" ht="24" customHeight="1" spans="1:10">
      <c r="A1142" s="412">
        <v>2200127</v>
      </c>
      <c r="B1142" s="413">
        <f t="shared" si="213"/>
        <v>7</v>
      </c>
      <c r="C1142" s="6" t="s">
        <v>946</v>
      </c>
      <c r="D1142" s="414"/>
      <c r="E1142" s="414"/>
      <c r="F1142" s="426"/>
      <c r="G1142" s="426"/>
      <c r="H1142" s="415"/>
      <c r="I1142" s="414"/>
      <c r="J1142" s="415"/>
    </row>
    <row r="1143" s="352" customFormat="1" ht="24" customHeight="1" spans="1:10">
      <c r="A1143" s="412">
        <v>2200128</v>
      </c>
      <c r="B1143" s="413">
        <f t="shared" si="213"/>
        <v>7</v>
      </c>
      <c r="C1143" s="6" t="s">
        <v>947</v>
      </c>
      <c r="D1143" s="414"/>
      <c r="E1143" s="414"/>
      <c r="F1143" s="426"/>
      <c r="G1143" s="426"/>
      <c r="H1143" s="415"/>
      <c r="I1143" s="414"/>
      <c r="J1143" s="415"/>
    </row>
    <row r="1144" s="352" customFormat="1" ht="24" customHeight="1" spans="1:10">
      <c r="A1144" s="412">
        <v>2200129</v>
      </c>
      <c r="B1144" s="413">
        <f t="shared" si="213"/>
        <v>7</v>
      </c>
      <c r="C1144" s="6" t="s">
        <v>948</v>
      </c>
      <c r="D1144" s="414"/>
      <c r="E1144" s="414"/>
      <c r="F1144" s="426"/>
      <c r="G1144" s="426"/>
      <c r="H1144" s="415"/>
      <c r="I1144" s="414"/>
      <c r="J1144" s="415"/>
    </row>
    <row r="1145" s="352" customFormat="1" ht="24" customHeight="1" spans="1:10">
      <c r="A1145" s="412">
        <v>2200150</v>
      </c>
      <c r="B1145" s="413">
        <f t="shared" si="213"/>
        <v>7</v>
      </c>
      <c r="C1145" s="6" t="s">
        <v>67</v>
      </c>
      <c r="D1145" s="414"/>
      <c r="E1145" s="414"/>
      <c r="F1145" s="426"/>
      <c r="G1145" s="426"/>
      <c r="H1145" s="415"/>
      <c r="I1145" s="414"/>
      <c r="J1145" s="415"/>
    </row>
    <row r="1146" s="352" customFormat="1" ht="24" customHeight="1" spans="1:10">
      <c r="A1146" s="412">
        <v>2200199</v>
      </c>
      <c r="B1146" s="413">
        <f t="shared" si="213"/>
        <v>7</v>
      </c>
      <c r="C1146" s="6" t="s">
        <v>949</v>
      </c>
      <c r="D1146" s="414">
        <v>1023743.89</v>
      </c>
      <c r="E1146" s="414">
        <v>306980</v>
      </c>
      <c r="F1146" s="426">
        <f>VLOOKUP(A1146,[2]Sheet2!$A$1:$B$65536,2,FALSE)</f>
        <v>428980</v>
      </c>
      <c r="G1146" s="426">
        <f>VLOOKUP(A1146,[2]Sheet1!$A$1:$B$65536,2,FALSE)</f>
        <v>494819.5</v>
      </c>
      <c r="H1146" s="415">
        <f>G1146/F1146</f>
        <v>1.1534791831787</v>
      </c>
      <c r="I1146" s="414">
        <f t="shared" ref="I1146:I1148" si="218">G1146-D1146</f>
        <v>-528924.39</v>
      </c>
      <c r="J1146" s="415">
        <f>I1146/D1146</f>
        <v>-0.516656944345719</v>
      </c>
    </row>
    <row r="1147" s="352" customFormat="1" ht="24" customHeight="1" spans="1:10">
      <c r="A1147" s="407">
        <v>22005</v>
      </c>
      <c r="B1147" s="408">
        <f t="shared" si="213"/>
        <v>5</v>
      </c>
      <c r="C1147" s="409" t="s">
        <v>950</v>
      </c>
      <c r="D1147" s="410">
        <v>1462.2</v>
      </c>
      <c r="E1147" s="410"/>
      <c r="F1147" s="427"/>
      <c r="G1147" s="427"/>
      <c r="H1147" s="411"/>
      <c r="I1147" s="410">
        <f t="shared" si="218"/>
        <v>-1462.2</v>
      </c>
      <c r="J1147" s="411">
        <f>I1147/D1147</f>
        <v>-1</v>
      </c>
    </row>
    <row r="1148" s="352" customFormat="1" ht="24" customHeight="1" spans="1:10">
      <c r="A1148" s="412">
        <v>2200501</v>
      </c>
      <c r="B1148" s="413">
        <f t="shared" si="213"/>
        <v>7</v>
      </c>
      <c r="C1148" s="6" t="s">
        <v>58</v>
      </c>
      <c r="D1148" s="414">
        <v>1462.2</v>
      </c>
      <c r="E1148" s="414"/>
      <c r="F1148" s="426"/>
      <c r="G1148" s="426"/>
      <c r="H1148" s="415"/>
      <c r="I1148" s="414">
        <f t="shared" si="218"/>
        <v>-1462.2</v>
      </c>
      <c r="J1148" s="415"/>
    </row>
    <row r="1149" s="352" customFormat="1" ht="24" customHeight="1" spans="1:10">
      <c r="A1149" s="412">
        <v>2200502</v>
      </c>
      <c r="B1149" s="413">
        <f t="shared" si="213"/>
        <v>7</v>
      </c>
      <c r="C1149" s="6" t="s">
        <v>59</v>
      </c>
      <c r="D1149" s="414"/>
      <c r="E1149" s="414"/>
      <c r="F1149" s="426"/>
      <c r="G1149" s="426"/>
      <c r="H1149" s="415"/>
      <c r="I1149" s="414"/>
      <c r="J1149" s="415"/>
    </row>
    <row r="1150" s="352" customFormat="1" ht="24" customHeight="1" spans="1:10">
      <c r="A1150" s="412">
        <v>2200503</v>
      </c>
      <c r="B1150" s="413">
        <f t="shared" si="213"/>
        <v>7</v>
      </c>
      <c r="C1150" s="6" t="s">
        <v>60</v>
      </c>
      <c r="D1150" s="414"/>
      <c r="E1150" s="414"/>
      <c r="F1150" s="426"/>
      <c r="G1150" s="426"/>
      <c r="H1150" s="415"/>
      <c r="I1150" s="414"/>
      <c r="J1150" s="415"/>
    </row>
    <row r="1151" s="352" customFormat="1" ht="24" customHeight="1" spans="1:10">
      <c r="A1151" s="412">
        <v>2200504</v>
      </c>
      <c r="B1151" s="413">
        <f t="shared" si="213"/>
        <v>7</v>
      </c>
      <c r="C1151" s="6" t="s">
        <v>951</v>
      </c>
      <c r="D1151" s="414"/>
      <c r="E1151" s="414"/>
      <c r="F1151" s="426"/>
      <c r="G1151" s="426"/>
      <c r="H1151" s="415"/>
      <c r="I1151" s="414"/>
      <c r="J1151" s="415"/>
    </row>
    <row r="1152" s="352" customFormat="1" ht="24" customHeight="1" spans="1:10">
      <c r="A1152" s="412">
        <v>2200506</v>
      </c>
      <c r="B1152" s="413">
        <f t="shared" si="213"/>
        <v>7</v>
      </c>
      <c r="C1152" s="6" t="s">
        <v>952</v>
      </c>
      <c r="D1152" s="414"/>
      <c r="E1152" s="414"/>
      <c r="F1152" s="426"/>
      <c r="G1152" s="426"/>
      <c r="H1152" s="415"/>
      <c r="I1152" s="414"/>
      <c r="J1152" s="415"/>
    </row>
    <row r="1153" s="352" customFormat="1" ht="24" customHeight="1" spans="1:10">
      <c r="A1153" s="412">
        <v>2200507</v>
      </c>
      <c r="B1153" s="413">
        <f t="shared" si="213"/>
        <v>7</v>
      </c>
      <c r="C1153" s="6" t="s">
        <v>953</v>
      </c>
      <c r="D1153" s="414"/>
      <c r="E1153" s="414"/>
      <c r="F1153" s="426"/>
      <c r="G1153" s="426"/>
      <c r="H1153" s="415"/>
      <c r="I1153" s="414"/>
      <c r="J1153" s="415"/>
    </row>
    <row r="1154" s="352" customFormat="1" ht="24" customHeight="1" spans="1:10">
      <c r="A1154" s="412">
        <v>2200508</v>
      </c>
      <c r="B1154" s="413">
        <f t="shared" si="213"/>
        <v>7</v>
      </c>
      <c r="C1154" s="6" t="s">
        <v>954</v>
      </c>
      <c r="D1154" s="414"/>
      <c r="E1154" s="414"/>
      <c r="F1154" s="426"/>
      <c r="G1154" s="426"/>
      <c r="H1154" s="415"/>
      <c r="I1154" s="414"/>
      <c r="J1154" s="415"/>
    </row>
    <row r="1155" s="352" customFormat="1" ht="24" customHeight="1" spans="1:10">
      <c r="A1155" s="412">
        <v>2200509</v>
      </c>
      <c r="B1155" s="413">
        <f t="shared" si="213"/>
        <v>7</v>
      </c>
      <c r="C1155" s="6" t="s">
        <v>955</v>
      </c>
      <c r="D1155" s="414"/>
      <c r="E1155" s="414"/>
      <c r="F1155" s="426"/>
      <c r="G1155" s="426"/>
      <c r="H1155" s="415"/>
      <c r="I1155" s="414"/>
      <c r="J1155" s="415"/>
    </row>
    <row r="1156" s="352" customFormat="1" ht="24" customHeight="1" spans="1:10">
      <c r="A1156" s="412">
        <v>2200510</v>
      </c>
      <c r="B1156" s="413">
        <f t="shared" si="213"/>
        <v>7</v>
      </c>
      <c r="C1156" s="6" t="s">
        <v>956</v>
      </c>
      <c r="D1156" s="414"/>
      <c r="E1156" s="414"/>
      <c r="F1156" s="426"/>
      <c r="G1156" s="426"/>
      <c r="H1156" s="415"/>
      <c r="I1156" s="414"/>
      <c r="J1156" s="415"/>
    </row>
    <row r="1157" s="352" customFormat="1" ht="24" customHeight="1" spans="1:10">
      <c r="A1157" s="412">
        <v>2200511</v>
      </c>
      <c r="B1157" s="413">
        <f t="shared" si="213"/>
        <v>7</v>
      </c>
      <c r="C1157" s="6" t="s">
        <v>957</v>
      </c>
      <c r="D1157" s="414"/>
      <c r="E1157" s="414"/>
      <c r="F1157" s="426"/>
      <c r="G1157" s="426"/>
      <c r="H1157" s="415"/>
      <c r="I1157" s="414"/>
      <c r="J1157" s="415"/>
    </row>
    <row r="1158" s="352" customFormat="1" ht="24" customHeight="1" spans="1:10">
      <c r="A1158" s="412">
        <v>2200512</v>
      </c>
      <c r="B1158" s="413">
        <f t="shared" si="213"/>
        <v>7</v>
      </c>
      <c r="C1158" s="6" t="s">
        <v>958</v>
      </c>
      <c r="D1158" s="414"/>
      <c r="E1158" s="414"/>
      <c r="F1158" s="426"/>
      <c r="G1158" s="426"/>
      <c r="H1158" s="415"/>
      <c r="I1158" s="414"/>
      <c r="J1158" s="415"/>
    </row>
    <row r="1159" s="352" customFormat="1" ht="24" customHeight="1" spans="1:10">
      <c r="A1159" s="412">
        <v>2200513</v>
      </c>
      <c r="B1159" s="413">
        <f t="shared" si="213"/>
        <v>7</v>
      </c>
      <c r="C1159" s="6" t="s">
        <v>959</v>
      </c>
      <c r="D1159" s="414"/>
      <c r="E1159" s="414"/>
      <c r="F1159" s="426"/>
      <c r="G1159" s="426"/>
      <c r="H1159" s="415"/>
      <c r="I1159" s="414"/>
      <c r="J1159" s="415"/>
    </row>
    <row r="1160" s="352" customFormat="1" ht="24" customHeight="1" spans="1:10">
      <c r="A1160" s="412">
        <v>2200514</v>
      </c>
      <c r="B1160" s="413">
        <f t="shared" ref="B1160:B1223" si="219">LEN(A1160)</f>
        <v>7</v>
      </c>
      <c r="C1160" s="6" t="s">
        <v>960</v>
      </c>
      <c r="D1160" s="414"/>
      <c r="E1160" s="414"/>
      <c r="F1160" s="426"/>
      <c r="G1160" s="426"/>
      <c r="H1160" s="415"/>
      <c r="I1160" s="414"/>
      <c r="J1160" s="415"/>
    </row>
    <row r="1161" s="352" customFormat="1" ht="24" customHeight="1" spans="1:10">
      <c r="A1161" s="412">
        <v>2200599</v>
      </c>
      <c r="B1161" s="413">
        <f t="shared" si="219"/>
        <v>7</v>
      </c>
      <c r="C1161" s="6" t="s">
        <v>961</v>
      </c>
      <c r="D1161" s="414"/>
      <c r="E1161" s="414"/>
      <c r="F1161" s="426"/>
      <c r="G1161" s="426"/>
      <c r="H1161" s="415"/>
      <c r="I1161" s="414"/>
      <c r="J1161" s="415"/>
    </row>
    <row r="1162" s="352" customFormat="1" ht="24" customHeight="1" spans="1:10">
      <c r="A1162" s="407">
        <v>22099</v>
      </c>
      <c r="B1162" s="408">
        <f t="shared" si="219"/>
        <v>5</v>
      </c>
      <c r="C1162" s="409" t="s">
        <v>962</v>
      </c>
      <c r="D1162" s="410"/>
      <c r="E1162" s="410"/>
      <c r="F1162" s="427"/>
      <c r="G1162" s="427"/>
      <c r="H1162" s="411"/>
      <c r="I1162" s="410"/>
      <c r="J1162" s="411"/>
    </row>
    <row r="1163" s="352" customFormat="1" ht="24" customHeight="1" spans="1:10">
      <c r="A1163" s="412">
        <v>2209999</v>
      </c>
      <c r="B1163" s="413">
        <f t="shared" si="219"/>
        <v>7</v>
      </c>
      <c r="C1163" s="6" t="s">
        <v>963</v>
      </c>
      <c r="D1163" s="414"/>
      <c r="E1163" s="414"/>
      <c r="F1163" s="426"/>
      <c r="G1163" s="426"/>
      <c r="H1163" s="415"/>
      <c r="I1163" s="414"/>
      <c r="J1163" s="415"/>
    </row>
    <row r="1164" s="352" customFormat="1" ht="24" customHeight="1" spans="1:10">
      <c r="A1164" s="401">
        <v>221</v>
      </c>
      <c r="B1164" s="402">
        <f t="shared" si="219"/>
        <v>3</v>
      </c>
      <c r="C1164" s="423" t="s">
        <v>964</v>
      </c>
      <c r="D1164" s="405">
        <v>138489023.89</v>
      </c>
      <c r="E1164" s="425">
        <v>203951999.44</v>
      </c>
      <c r="F1164" s="404">
        <f>VLOOKUP(A1164,[2]Sheet2!$A$1:$B$65536,2,FALSE)</f>
        <v>216491740.21</v>
      </c>
      <c r="G1164" s="404">
        <f>VLOOKUP(A1164,[2]Sheet1!$A$1:$B$65536,2,FALSE)</f>
        <v>128803151.84</v>
      </c>
      <c r="H1164" s="406">
        <f t="shared" ref="H1164:H1168" si="220">G1164/F1164</f>
        <v>0.594956425196911</v>
      </c>
      <c r="I1164" s="405">
        <f t="shared" ref="I1164:I1168" si="221">G1164-D1164</f>
        <v>-9685872.04999998</v>
      </c>
      <c r="J1164" s="406">
        <f>I1164/D1164</f>
        <v>-0.0699396369324788</v>
      </c>
    </row>
    <row r="1165" s="352" customFormat="1" ht="24" customHeight="1" spans="1:10">
      <c r="A1165" s="407">
        <v>22101</v>
      </c>
      <c r="B1165" s="408">
        <f t="shared" si="219"/>
        <v>5</v>
      </c>
      <c r="C1165" s="409" t="s">
        <v>965</v>
      </c>
      <c r="D1165" s="410">
        <v>61570834.01</v>
      </c>
      <c r="E1165" s="410">
        <v>128575127.8</v>
      </c>
      <c r="F1165" s="427">
        <f>VLOOKUP(A1165,[2]Sheet2!$A$1:$B$65536,2,FALSE)</f>
        <v>139629030.67</v>
      </c>
      <c r="G1165" s="427">
        <f>VLOOKUP(A1165,[2]Sheet1!$A$1:$B$65536,2,FALSE)</f>
        <v>60225973.48</v>
      </c>
      <c r="H1165" s="411">
        <f t="shared" si="220"/>
        <v>0.431328450759917</v>
      </c>
      <c r="I1165" s="410">
        <f t="shared" si="221"/>
        <v>-1344860.53</v>
      </c>
      <c r="J1165" s="411">
        <f>I1165/D1165</f>
        <v>-0.0218424933107383</v>
      </c>
    </row>
    <row r="1166" s="352" customFormat="1" ht="24" customHeight="1" spans="1:10">
      <c r="A1166" s="412">
        <v>2210101</v>
      </c>
      <c r="B1166" s="413">
        <f t="shared" si="219"/>
        <v>7</v>
      </c>
      <c r="C1166" s="6" t="s">
        <v>966</v>
      </c>
      <c r="D1166" s="414"/>
      <c r="E1166" s="414"/>
      <c r="F1166" s="426"/>
      <c r="G1166" s="426"/>
      <c r="H1166" s="415"/>
      <c r="I1166" s="414"/>
      <c r="J1166" s="415"/>
    </row>
    <row r="1167" s="352" customFormat="1" ht="24" customHeight="1" spans="1:10">
      <c r="A1167" s="412">
        <v>2210102</v>
      </c>
      <c r="B1167" s="413">
        <f t="shared" si="219"/>
        <v>7</v>
      </c>
      <c r="C1167" s="6" t="s">
        <v>967</v>
      </c>
      <c r="D1167" s="414"/>
      <c r="E1167" s="414"/>
      <c r="F1167" s="426"/>
      <c r="G1167" s="426"/>
      <c r="H1167" s="415"/>
      <c r="I1167" s="414"/>
      <c r="J1167" s="415"/>
    </row>
    <row r="1168" s="352" customFormat="1" ht="24" customHeight="1" spans="1:10">
      <c r="A1168" s="412">
        <v>2210103</v>
      </c>
      <c r="B1168" s="413">
        <f t="shared" si="219"/>
        <v>7</v>
      </c>
      <c r="C1168" s="6" t="s">
        <v>968</v>
      </c>
      <c r="D1168" s="414">
        <v>636786.7</v>
      </c>
      <c r="E1168" s="414">
        <v>1027213.3</v>
      </c>
      <c r="F1168" s="426">
        <f>VLOOKUP(A1168,[2]Sheet2!$A$1:$B$65536,2,FALSE)</f>
        <v>7558813.3</v>
      </c>
      <c r="G1168" s="426">
        <f>VLOOKUP(A1168,[2]Sheet1!$A$1:$B$65536,2,FALSE)</f>
        <v>3298839.64</v>
      </c>
      <c r="H1168" s="415">
        <f t="shared" si="220"/>
        <v>0.436422955439315</v>
      </c>
      <c r="I1168" s="414">
        <f t="shared" si="221"/>
        <v>2662052.94</v>
      </c>
      <c r="J1168" s="415"/>
    </row>
    <row r="1169" s="352" customFormat="1" ht="24" customHeight="1" spans="1:10">
      <c r="A1169" s="412">
        <v>2210104</v>
      </c>
      <c r="B1169" s="413">
        <f t="shared" si="219"/>
        <v>7</v>
      </c>
      <c r="C1169" s="6" t="s">
        <v>969</v>
      </c>
      <c r="D1169" s="414"/>
      <c r="E1169" s="414"/>
      <c r="F1169" s="426"/>
      <c r="G1169" s="426"/>
      <c r="H1169" s="415"/>
      <c r="I1169" s="414"/>
      <c r="J1169" s="415"/>
    </row>
    <row r="1170" s="352" customFormat="1" ht="24" customHeight="1" spans="1:10">
      <c r="A1170" s="412">
        <v>2210105</v>
      </c>
      <c r="B1170" s="413">
        <f t="shared" si="219"/>
        <v>7</v>
      </c>
      <c r="C1170" s="6" t="s">
        <v>970</v>
      </c>
      <c r="D1170" s="414"/>
      <c r="E1170" s="414"/>
      <c r="F1170" s="426"/>
      <c r="G1170" s="426"/>
      <c r="H1170" s="415"/>
      <c r="I1170" s="414"/>
      <c r="J1170" s="415"/>
    </row>
    <row r="1171" s="352" customFormat="1" ht="24" customHeight="1" spans="1:10">
      <c r="A1171" s="412">
        <v>2210106</v>
      </c>
      <c r="B1171" s="413">
        <f t="shared" si="219"/>
        <v>7</v>
      </c>
      <c r="C1171" s="6" t="s">
        <v>971</v>
      </c>
      <c r="D1171" s="414"/>
      <c r="E1171" s="414"/>
      <c r="F1171" s="426"/>
      <c r="G1171" s="426"/>
      <c r="H1171" s="415"/>
      <c r="I1171" s="414"/>
      <c r="J1171" s="415"/>
    </row>
    <row r="1172" s="352" customFormat="1" ht="24" customHeight="1" spans="1:10">
      <c r="A1172" s="412">
        <v>2210107</v>
      </c>
      <c r="B1172" s="413">
        <f t="shared" si="219"/>
        <v>7</v>
      </c>
      <c r="C1172" s="6" t="s">
        <v>972</v>
      </c>
      <c r="D1172" s="414">
        <v>5664490</v>
      </c>
      <c r="E1172" s="414"/>
      <c r="F1172" s="426"/>
      <c r="G1172" s="426"/>
      <c r="H1172" s="415"/>
      <c r="I1172" s="414">
        <f t="shared" ref="I1172:I1175" si="222">G1172-D1172</f>
        <v>-5664490</v>
      </c>
      <c r="J1172" s="415">
        <f>I1172/D1172</f>
        <v>-1</v>
      </c>
    </row>
    <row r="1173" s="352" customFormat="1" ht="24" customHeight="1" spans="1:10">
      <c r="A1173" s="412">
        <v>2210108</v>
      </c>
      <c r="B1173" s="413">
        <f t="shared" si="219"/>
        <v>7</v>
      </c>
      <c r="C1173" s="6" t="s">
        <v>973</v>
      </c>
      <c r="D1173" s="414">
        <v>51573339.63</v>
      </c>
      <c r="E1173" s="414">
        <v>111028400.17</v>
      </c>
      <c r="F1173" s="426">
        <f>VLOOKUP(A1173,[2]Sheet2!$A$1:$B$65536,2,FALSE)</f>
        <v>120888822.37</v>
      </c>
      <c r="G1173" s="426">
        <f>VLOOKUP(A1173,[2]Sheet1!$A$1:$B$65536,2,FALSE)</f>
        <v>50903858.84</v>
      </c>
      <c r="H1173" s="415">
        <f>G1173/F1173</f>
        <v>0.421079946367584</v>
      </c>
      <c r="I1173" s="414">
        <f t="shared" si="222"/>
        <v>-669480.789999999</v>
      </c>
      <c r="J1173" s="415">
        <f>I1173/D1173</f>
        <v>-0.0129811409306246</v>
      </c>
    </row>
    <row r="1174" s="352" customFormat="1" ht="24" customHeight="1" spans="1:10">
      <c r="A1174" s="412">
        <v>2210109</v>
      </c>
      <c r="B1174" s="413">
        <f t="shared" si="219"/>
        <v>7</v>
      </c>
      <c r="C1174" s="6" t="s">
        <v>974</v>
      </c>
      <c r="D1174" s="414"/>
      <c r="E1174" s="414"/>
      <c r="F1174" s="426"/>
      <c r="G1174" s="426"/>
      <c r="H1174" s="415"/>
      <c r="I1174" s="414"/>
      <c r="J1174" s="415"/>
    </row>
    <row r="1175" s="352" customFormat="1" ht="24" customHeight="1" spans="1:10">
      <c r="A1175" s="412">
        <v>2210110</v>
      </c>
      <c r="B1175" s="413">
        <f t="shared" si="219"/>
        <v>7</v>
      </c>
      <c r="C1175" s="6" t="s">
        <v>975</v>
      </c>
      <c r="D1175" s="414">
        <v>1600000</v>
      </c>
      <c r="E1175" s="414"/>
      <c r="F1175" s="426"/>
      <c r="G1175" s="426"/>
      <c r="H1175" s="415"/>
      <c r="I1175" s="414">
        <f t="shared" si="222"/>
        <v>-1600000</v>
      </c>
      <c r="J1175" s="415"/>
    </row>
    <row r="1176" s="352" customFormat="1" ht="24" customHeight="1" spans="1:10">
      <c r="A1176" s="412">
        <v>2210111</v>
      </c>
      <c r="B1176" s="413">
        <f t="shared" si="219"/>
        <v>7</v>
      </c>
      <c r="C1176" s="6" t="s">
        <v>976</v>
      </c>
      <c r="D1176" s="414"/>
      <c r="E1176" s="414"/>
      <c r="F1176" s="426">
        <f>VLOOKUP(A1176,[2]Sheet2!$A$1:$B$65536,2,FALSE)</f>
        <v>10951420</v>
      </c>
      <c r="G1176" s="426">
        <f>VLOOKUP(A1176,[2]Sheet1!$A$1:$B$65536,2,FALSE)</f>
        <v>5793300</v>
      </c>
      <c r="H1176" s="415"/>
      <c r="I1176" s="414"/>
      <c r="J1176" s="415"/>
    </row>
    <row r="1177" s="352" customFormat="1" ht="24" customHeight="1" spans="1:10">
      <c r="A1177" s="412">
        <v>2210199</v>
      </c>
      <c r="B1177" s="413">
        <f t="shared" si="219"/>
        <v>7</v>
      </c>
      <c r="C1177" s="6" t="s">
        <v>977</v>
      </c>
      <c r="D1177" s="414">
        <v>2096217.68</v>
      </c>
      <c r="E1177" s="414">
        <v>11428094.33</v>
      </c>
      <c r="F1177" s="426">
        <f>VLOOKUP(A1177,[2]Sheet2!$A$1:$B$65536,2,FALSE)</f>
        <v>229975</v>
      </c>
      <c r="G1177" s="426">
        <f>VLOOKUP(A1177,[2]Sheet1!$A$1:$B$65536,2,FALSE)</f>
        <v>229975</v>
      </c>
      <c r="H1177" s="415"/>
      <c r="I1177" s="414">
        <f t="shared" ref="I1177:I1179" si="223">G1177-D1177</f>
        <v>-1866242.68</v>
      </c>
      <c r="J1177" s="415"/>
    </row>
    <row r="1178" s="352" customFormat="1" ht="24" customHeight="1" spans="1:10">
      <c r="A1178" s="407">
        <v>22102</v>
      </c>
      <c r="B1178" s="408">
        <f t="shared" si="219"/>
        <v>5</v>
      </c>
      <c r="C1178" s="409" t="s">
        <v>978</v>
      </c>
      <c r="D1178" s="410">
        <v>76918189.88</v>
      </c>
      <c r="E1178" s="410">
        <v>75376871.64</v>
      </c>
      <c r="F1178" s="427">
        <f>VLOOKUP(A1178,[2]Sheet2!$A$1:$B$65536,2,FALSE)</f>
        <v>76733169.54</v>
      </c>
      <c r="G1178" s="427">
        <f>VLOOKUP(A1178,[2]Sheet1!$A$1:$B$65536,2,FALSE)</f>
        <v>68447638.36</v>
      </c>
      <c r="H1178" s="411">
        <f t="shared" ref="H1178:H1182" si="224">G1178/F1178</f>
        <v>0.892021517817261</v>
      </c>
      <c r="I1178" s="410">
        <f t="shared" si="223"/>
        <v>-8470551.52</v>
      </c>
      <c r="J1178" s="411">
        <f>I1178/D1178</f>
        <v>-0.110124166120067</v>
      </c>
    </row>
    <row r="1179" s="352" customFormat="1" ht="24" customHeight="1" spans="1:10">
      <c r="A1179" s="412">
        <v>2210201</v>
      </c>
      <c r="B1179" s="413">
        <f t="shared" si="219"/>
        <v>7</v>
      </c>
      <c r="C1179" s="6" t="s">
        <v>979</v>
      </c>
      <c r="D1179" s="414">
        <v>76918189.88</v>
      </c>
      <c r="E1179" s="414">
        <v>75376871.64</v>
      </c>
      <c r="F1179" s="426">
        <f>VLOOKUP(A1179,[2]Sheet2!$A$1:$B$65536,2,FALSE)</f>
        <v>76733169.54</v>
      </c>
      <c r="G1179" s="426">
        <f>VLOOKUP(A1179,[2]Sheet1!$A$1:$B$65536,2,FALSE)</f>
        <v>68447638.36</v>
      </c>
      <c r="H1179" s="415">
        <f t="shared" si="224"/>
        <v>0.892021517817261</v>
      </c>
      <c r="I1179" s="414">
        <f t="shared" si="223"/>
        <v>-8470551.52</v>
      </c>
      <c r="J1179" s="415">
        <f>I1179/D1179</f>
        <v>-0.110124166120067</v>
      </c>
    </row>
    <row r="1180" s="352" customFormat="1" ht="24" customHeight="1" spans="1:10">
      <c r="A1180" s="412">
        <v>2210202</v>
      </c>
      <c r="B1180" s="413">
        <f t="shared" si="219"/>
        <v>7</v>
      </c>
      <c r="C1180" s="6" t="s">
        <v>980</v>
      </c>
      <c r="D1180" s="414"/>
      <c r="E1180" s="414"/>
      <c r="F1180" s="426"/>
      <c r="G1180" s="426"/>
      <c r="H1180" s="415"/>
      <c r="I1180" s="414"/>
      <c r="J1180" s="415"/>
    </row>
    <row r="1181" s="352" customFormat="1" ht="24" customHeight="1" spans="1:10">
      <c r="A1181" s="412">
        <v>2210203</v>
      </c>
      <c r="B1181" s="413">
        <f t="shared" si="219"/>
        <v>7</v>
      </c>
      <c r="C1181" s="6" t="s">
        <v>981</v>
      </c>
      <c r="D1181" s="414"/>
      <c r="E1181" s="414"/>
      <c r="F1181" s="426"/>
      <c r="G1181" s="426"/>
      <c r="H1181" s="415"/>
      <c r="I1181" s="414"/>
      <c r="J1181" s="415"/>
    </row>
    <row r="1182" s="352" customFormat="1" ht="24" customHeight="1" spans="1:10">
      <c r="A1182" s="407">
        <v>22103</v>
      </c>
      <c r="B1182" s="408">
        <f t="shared" si="219"/>
        <v>5</v>
      </c>
      <c r="C1182" s="409" t="s">
        <v>982</v>
      </c>
      <c r="D1182" s="410"/>
      <c r="E1182" s="410"/>
      <c r="F1182" s="427">
        <f>VLOOKUP(A1182,[2]Sheet2!$A$1:$B$65536,2,FALSE)</f>
        <v>129540</v>
      </c>
      <c r="G1182" s="427">
        <f>VLOOKUP(A1182,[2]Sheet1!$A$1:$B$65536,2,FALSE)</f>
        <v>129540</v>
      </c>
      <c r="H1182" s="411">
        <f t="shared" si="224"/>
        <v>1</v>
      </c>
      <c r="I1182" s="410">
        <f t="shared" ref="I1182:I1188" si="225">G1182-D1182</f>
        <v>129540</v>
      </c>
      <c r="J1182" s="411"/>
    </row>
    <row r="1183" s="352" customFormat="1" ht="24" customHeight="1" spans="1:10">
      <c r="A1183" s="412">
        <v>2210301</v>
      </c>
      <c r="B1183" s="413">
        <f t="shared" si="219"/>
        <v>7</v>
      </c>
      <c r="C1183" s="6" t="s">
        <v>983</v>
      </c>
      <c r="D1183" s="414"/>
      <c r="E1183" s="414"/>
      <c r="F1183" s="426"/>
      <c r="G1183" s="426"/>
      <c r="H1183" s="415"/>
      <c r="I1183" s="414"/>
      <c r="J1183" s="415"/>
    </row>
    <row r="1184" s="352" customFormat="1" ht="24" customHeight="1" spans="1:10">
      <c r="A1184" s="412">
        <v>2210302</v>
      </c>
      <c r="B1184" s="413">
        <f t="shared" si="219"/>
        <v>7</v>
      </c>
      <c r="C1184" s="6" t="s">
        <v>984</v>
      </c>
      <c r="D1184" s="414"/>
      <c r="E1184" s="414"/>
      <c r="F1184" s="426"/>
      <c r="G1184" s="426"/>
      <c r="H1184" s="415"/>
      <c r="I1184" s="414"/>
      <c r="J1184" s="415"/>
    </row>
    <row r="1185" s="352" customFormat="1" ht="24" customHeight="1" spans="1:10">
      <c r="A1185" s="412">
        <v>2210399</v>
      </c>
      <c r="B1185" s="413">
        <f t="shared" si="219"/>
        <v>7</v>
      </c>
      <c r="C1185" s="6" t="s">
        <v>985</v>
      </c>
      <c r="D1185" s="414"/>
      <c r="E1185" s="414"/>
      <c r="F1185" s="426">
        <f>VLOOKUP(A1185,[2]Sheet2!$A$1:$B$65536,2,FALSE)</f>
        <v>129540</v>
      </c>
      <c r="G1185" s="426">
        <f>VLOOKUP(A1185,[2]Sheet1!$A$1:$B$65536,2,FALSE)</f>
        <v>129540</v>
      </c>
      <c r="H1185" s="415"/>
      <c r="I1185" s="414"/>
      <c r="J1185" s="415"/>
    </row>
    <row r="1186" s="352" customFormat="1" ht="24" customHeight="1" spans="1:10">
      <c r="A1186" s="401">
        <v>222</v>
      </c>
      <c r="B1186" s="402">
        <f t="shared" si="219"/>
        <v>3</v>
      </c>
      <c r="C1186" s="423" t="s">
        <v>986</v>
      </c>
      <c r="D1186" s="405">
        <v>1412619.34</v>
      </c>
      <c r="E1186" s="405"/>
      <c r="F1186" s="404">
        <f>VLOOKUP(A1186,[2]Sheet2!$A$1:$B$65536,2,FALSE)</f>
        <v>472418.54</v>
      </c>
      <c r="G1186" s="404">
        <f>VLOOKUP(A1186,[2]Sheet1!$A$1:$B$65536,2,FALSE)</f>
        <v>472418.54</v>
      </c>
      <c r="H1186" s="406">
        <f>G1186/F1186</f>
        <v>1</v>
      </c>
      <c r="I1186" s="405">
        <f t="shared" si="225"/>
        <v>-940200.8</v>
      </c>
      <c r="J1186" s="406">
        <f>I1186/D1186</f>
        <v>-0.665572651723712</v>
      </c>
    </row>
    <row r="1187" s="352" customFormat="1" ht="24" customHeight="1" spans="1:10">
      <c r="A1187" s="407">
        <v>22201</v>
      </c>
      <c r="B1187" s="408">
        <f t="shared" si="219"/>
        <v>5</v>
      </c>
      <c r="C1187" s="409" t="s">
        <v>987</v>
      </c>
      <c r="D1187" s="410">
        <v>1392392.72</v>
      </c>
      <c r="E1187" s="410"/>
      <c r="F1187" s="427">
        <f>VLOOKUP(A1187,[2]Sheet2!$A$1:$B$65536,2,FALSE)</f>
        <v>472418.54</v>
      </c>
      <c r="G1187" s="427">
        <f>VLOOKUP(A1187,[2]Sheet1!$A$1:$B$65536,2,FALSE)</f>
        <v>472418.54</v>
      </c>
      <c r="H1187" s="411">
        <f>G1187/F1187</f>
        <v>1</v>
      </c>
      <c r="I1187" s="410">
        <f t="shared" si="225"/>
        <v>-919974.18</v>
      </c>
      <c r="J1187" s="411">
        <f>I1187/D1187</f>
        <v>-0.66071458632734</v>
      </c>
    </row>
    <row r="1188" s="352" customFormat="1" ht="24" customHeight="1" spans="1:10">
      <c r="A1188" s="412">
        <v>2220101</v>
      </c>
      <c r="B1188" s="413">
        <f t="shared" si="219"/>
        <v>7</v>
      </c>
      <c r="C1188" s="6" t="s">
        <v>58</v>
      </c>
      <c r="D1188" s="414">
        <v>708599.11</v>
      </c>
      <c r="E1188" s="414"/>
      <c r="F1188" s="426">
        <f>VLOOKUP(A1188,[2]Sheet2!$A$1:$B$65536,2,FALSE)</f>
        <v>253261.04</v>
      </c>
      <c r="G1188" s="426">
        <f>VLOOKUP(A1188,[2]Sheet1!$A$1:$B$65536,2,FALSE)</f>
        <v>253261.04</v>
      </c>
      <c r="H1188" s="415"/>
      <c r="I1188" s="414">
        <f t="shared" si="225"/>
        <v>-455338.07</v>
      </c>
      <c r="J1188" s="415"/>
    </row>
    <row r="1189" s="352" customFormat="1" ht="24" customHeight="1" spans="1:10">
      <c r="A1189" s="412">
        <v>2220102</v>
      </c>
      <c r="B1189" s="413">
        <f t="shared" si="219"/>
        <v>7</v>
      </c>
      <c r="C1189" s="6" t="s">
        <v>59</v>
      </c>
      <c r="D1189" s="414"/>
      <c r="E1189" s="414"/>
      <c r="F1189" s="426">
        <f>VLOOKUP(A1189,[2]Sheet2!$A$1:$B$65536,2,FALSE)</f>
        <v>8000</v>
      </c>
      <c r="G1189" s="426">
        <f>VLOOKUP(A1189,[2]Sheet1!$A$1:$B$65536,2,FALSE)</f>
        <v>8000</v>
      </c>
      <c r="H1189" s="415"/>
      <c r="I1189" s="414"/>
      <c r="J1189" s="415"/>
    </row>
    <row r="1190" s="352" customFormat="1" ht="24" customHeight="1" spans="1:10">
      <c r="A1190" s="412">
        <v>2220103</v>
      </c>
      <c r="B1190" s="413">
        <f t="shared" si="219"/>
        <v>7</v>
      </c>
      <c r="C1190" s="6" t="s">
        <v>60</v>
      </c>
      <c r="D1190" s="414"/>
      <c r="E1190" s="414"/>
      <c r="F1190" s="426"/>
      <c r="G1190" s="426"/>
      <c r="H1190" s="415"/>
      <c r="I1190" s="414"/>
      <c r="J1190" s="415"/>
    </row>
    <row r="1191" s="352" customFormat="1" ht="24" customHeight="1" spans="1:10">
      <c r="A1191" s="412">
        <v>2220104</v>
      </c>
      <c r="B1191" s="413">
        <f t="shared" si="219"/>
        <v>7</v>
      </c>
      <c r="C1191" s="6" t="s">
        <v>988</v>
      </c>
      <c r="D1191" s="414"/>
      <c r="E1191" s="414"/>
      <c r="F1191" s="426"/>
      <c r="G1191" s="426"/>
      <c r="H1191" s="415"/>
      <c r="I1191" s="414"/>
      <c r="J1191" s="415"/>
    </row>
    <row r="1192" s="352" customFormat="1" ht="24" customHeight="1" spans="1:10">
      <c r="A1192" s="412">
        <v>2220105</v>
      </c>
      <c r="B1192" s="413">
        <f t="shared" si="219"/>
        <v>7</v>
      </c>
      <c r="C1192" s="6" t="s">
        <v>989</v>
      </c>
      <c r="D1192" s="414"/>
      <c r="E1192" s="414"/>
      <c r="F1192" s="426"/>
      <c r="G1192" s="426"/>
      <c r="H1192" s="415"/>
      <c r="I1192" s="414"/>
      <c r="J1192" s="415"/>
    </row>
    <row r="1193" s="352" customFormat="1" ht="24" customHeight="1" spans="1:10">
      <c r="A1193" s="412">
        <v>2220106</v>
      </c>
      <c r="B1193" s="413">
        <f t="shared" si="219"/>
        <v>7</v>
      </c>
      <c r="C1193" s="6" t="s">
        <v>990</v>
      </c>
      <c r="D1193" s="414"/>
      <c r="E1193" s="414"/>
      <c r="F1193" s="426"/>
      <c r="G1193" s="426"/>
      <c r="H1193" s="415"/>
      <c r="I1193" s="414"/>
      <c r="J1193" s="415"/>
    </row>
    <row r="1194" s="352" customFormat="1" ht="24" customHeight="1" spans="1:10">
      <c r="A1194" s="412">
        <v>2220107</v>
      </c>
      <c r="B1194" s="413">
        <f t="shared" si="219"/>
        <v>7</v>
      </c>
      <c r="C1194" s="6" t="s">
        <v>991</v>
      </c>
      <c r="D1194" s="414"/>
      <c r="E1194" s="414"/>
      <c r="F1194" s="426"/>
      <c r="G1194" s="426"/>
      <c r="H1194" s="415"/>
      <c r="I1194" s="414"/>
      <c r="J1194" s="415"/>
    </row>
    <row r="1195" s="352" customFormat="1" ht="24" customHeight="1" spans="1:10">
      <c r="A1195" s="412">
        <v>2220112</v>
      </c>
      <c r="B1195" s="413">
        <f t="shared" si="219"/>
        <v>7</v>
      </c>
      <c r="C1195" s="6" t="s">
        <v>992</v>
      </c>
      <c r="D1195" s="414"/>
      <c r="E1195" s="414"/>
      <c r="F1195" s="426"/>
      <c r="G1195" s="426"/>
      <c r="H1195" s="415"/>
      <c r="I1195" s="414"/>
      <c r="J1195" s="415"/>
    </row>
    <row r="1196" s="352" customFormat="1" ht="24" customHeight="1" spans="1:10">
      <c r="A1196" s="412">
        <v>2220113</v>
      </c>
      <c r="B1196" s="413">
        <f t="shared" si="219"/>
        <v>7</v>
      </c>
      <c r="C1196" s="6" t="s">
        <v>993</v>
      </c>
      <c r="D1196" s="414"/>
      <c r="E1196" s="414"/>
      <c r="F1196" s="426"/>
      <c r="G1196" s="426"/>
      <c r="H1196" s="415"/>
      <c r="I1196" s="414"/>
      <c r="J1196" s="415"/>
    </row>
    <row r="1197" s="352" customFormat="1" ht="24" customHeight="1" spans="1:10">
      <c r="A1197" s="412">
        <v>2220114</v>
      </c>
      <c r="B1197" s="413">
        <f t="shared" si="219"/>
        <v>7</v>
      </c>
      <c r="C1197" s="6" t="s">
        <v>994</v>
      </c>
      <c r="D1197" s="414"/>
      <c r="E1197" s="414"/>
      <c r="F1197" s="426"/>
      <c r="G1197" s="426"/>
      <c r="H1197" s="415"/>
      <c r="I1197" s="414"/>
      <c r="J1197" s="415"/>
    </row>
    <row r="1198" s="352" customFormat="1" ht="24" customHeight="1" spans="1:10">
      <c r="A1198" s="412">
        <v>2220115</v>
      </c>
      <c r="B1198" s="413">
        <f t="shared" si="219"/>
        <v>7</v>
      </c>
      <c r="C1198" s="6" t="s">
        <v>995</v>
      </c>
      <c r="D1198" s="414"/>
      <c r="E1198" s="414"/>
      <c r="F1198" s="426"/>
      <c r="G1198" s="426"/>
      <c r="H1198" s="415"/>
      <c r="I1198" s="414"/>
      <c r="J1198" s="415"/>
    </row>
    <row r="1199" s="352" customFormat="1" ht="24" customHeight="1" spans="1:10">
      <c r="A1199" s="412">
        <v>2220118</v>
      </c>
      <c r="B1199" s="413">
        <f t="shared" si="219"/>
        <v>7</v>
      </c>
      <c r="C1199" s="6" t="s">
        <v>996</v>
      </c>
      <c r="D1199" s="414"/>
      <c r="E1199" s="414"/>
      <c r="F1199" s="426"/>
      <c r="G1199" s="426"/>
      <c r="H1199" s="415"/>
      <c r="I1199" s="414"/>
      <c r="J1199" s="415"/>
    </row>
    <row r="1200" s="352" customFormat="1" ht="24" customHeight="1" spans="1:10">
      <c r="A1200" s="412">
        <v>2220119</v>
      </c>
      <c r="B1200" s="413">
        <f t="shared" si="219"/>
        <v>7</v>
      </c>
      <c r="C1200" s="6" t="s">
        <v>997</v>
      </c>
      <c r="D1200" s="414"/>
      <c r="E1200" s="414"/>
      <c r="F1200" s="426"/>
      <c r="G1200" s="426"/>
      <c r="H1200" s="415"/>
      <c r="I1200" s="414"/>
      <c r="J1200" s="415"/>
    </row>
    <row r="1201" s="352" customFormat="1" ht="24" customHeight="1" spans="1:10">
      <c r="A1201" s="412">
        <v>2220120</v>
      </c>
      <c r="B1201" s="413">
        <f t="shared" si="219"/>
        <v>7</v>
      </c>
      <c r="C1201" s="6" t="s">
        <v>998</v>
      </c>
      <c r="D1201" s="414"/>
      <c r="E1201" s="414"/>
      <c r="F1201" s="426"/>
      <c r="G1201" s="426"/>
      <c r="H1201" s="415"/>
      <c r="I1201" s="414"/>
      <c r="J1201" s="415"/>
    </row>
    <row r="1202" s="352" customFormat="1" ht="24" customHeight="1" spans="1:10">
      <c r="A1202" s="412">
        <v>2220121</v>
      </c>
      <c r="B1202" s="413">
        <f t="shared" si="219"/>
        <v>7</v>
      </c>
      <c r="C1202" s="6" t="s">
        <v>999</v>
      </c>
      <c r="D1202" s="414"/>
      <c r="E1202" s="414"/>
      <c r="F1202" s="426"/>
      <c r="G1202" s="426"/>
      <c r="H1202" s="415"/>
      <c r="I1202" s="414"/>
      <c r="J1202" s="415"/>
    </row>
    <row r="1203" s="352" customFormat="1" ht="24" customHeight="1" spans="1:10">
      <c r="A1203" s="412">
        <v>2220150</v>
      </c>
      <c r="B1203" s="413">
        <f t="shared" si="219"/>
        <v>7</v>
      </c>
      <c r="C1203" s="6" t="s">
        <v>67</v>
      </c>
      <c r="D1203" s="414"/>
      <c r="E1203" s="414"/>
      <c r="F1203" s="426"/>
      <c r="G1203" s="426"/>
      <c r="H1203" s="415"/>
      <c r="I1203" s="414"/>
      <c r="J1203" s="415"/>
    </row>
    <row r="1204" s="352" customFormat="1" ht="24" customHeight="1" spans="1:10">
      <c r="A1204" s="412">
        <v>2220199</v>
      </c>
      <c r="B1204" s="413">
        <f t="shared" si="219"/>
        <v>7</v>
      </c>
      <c r="C1204" s="6" t="s">
        <v>1000</v>
      </c>
      <c r="D1204" s="414">
        <v>683793.61</v>
      </c>
      <c r="E1204" s="414"/>
      <c r="F1204" s="426">
        <f>VLOOKUP(A1204,[2]Sheet2!$A$1:$B$65536,2,FALSE)</f>
        <v>211157.5</v>
      </c>
      <c r="G1204" s="426">
        <f>VLOOKUP(A1204,[2]Sheet1!$A$1:$B$65536,2,FALSE)</f>
        <v>211157.5</v>
      </c>
      <c r="H1204" s="415">
        <f>G1204/F1204</f>
        <v>1</v>
      </c>
      <c r="I1204" s="414">
        <f>G1204-D1204</f>
        <v>-472636.11</v>
      </c>
      <c r="J1204" s="415">
        <f>I1204/D1204</f>
        <v>-0.691197026541386</v>
      </c>
    </row>
    <row r="1205" s="352" customFormat="1" ht="24" customHeight="1" spans="1:10">
      <c r="A1205" s="407">
        <v>22203</v>
      </c>
      <c r="B1205" s="408">
        <f t="shared" si="219"/>
        <v>5</v>
      </c>
      <c r="C1205" s="409" t="s">
        <v>1001</v>
      </c>
      <c r="D1205" s="410"/>
      <c r="E1205" s="410"/>
      <c r="F1205" s="427"/>
      <c r="G1205" s="427"/>
      <c r="H1205" s="411"/>
      <c r="I1205" s="410"/>
      <c r="J1205" s="411"/>
    </row>
    <row r="1206" s="352" customFormat="1" ht="24" customHeight="1" spans="1:10">
      <c r="A1206" s="412">
        <v>2220301</v>
      </c>
      <c r="B1206" s="413">
        <f t="shared" si="219"/>
        <v>7</v>
      </c>
      <c r="C1206" s="6" t="s">
        <v>1002</v>
      </c>
      <c r="D1206" s="414"/>
      <c r="E1206" s="414"/>
      <c r="F1206" s="426"/>
      <c r="G1206" s="426"/>
      <c r="H1206" s="415"/>
      <c r="I1206" s="414"/>
      <c r="J1206" s="415"/>
    </row>
    <row r="1207" s="352" customFormat="1" ht="24" customHeight="1" spans="1:10">
      <c r="A1207" s="412">
        <v>2220303</v>
      </c>
      <c r="B1207" s="413">
        <f t="shared" si="219"/>
        <v>7</v>
      </c>
      <c r="C1207" s="6" t="s">
        <v>1003</v>
      </c>
      <c r="D1207" s="414"/>
      <c r="E1207" s="414"/>
      <c r="F1207" s="426"/>
      <c r="G1207" s="426"/>
      <c r="H1207" s="415"/>
      <c r="I1207" s="414"/>
      <c r="J1207" s="415"/>
    </row>
    <row r="1208" s="352" customFormat="1" ht="24" customHeight="1" spans="1:10">
      <c r="A1208" s="412">
        <v>2220304</v>
      </c>
      <c r="B1208" s="413">
        <f t="shared" si="219"/>
        <v>7</v>
      </c>
      <c r="C1208" s="6" t="s">
        <v>1004</v>
      </c>
      <c r="D1208" s="414"/>
      <c r="E1208" s="414"/>
      <c r="F1208" s="426"/>
      <c r="G1208" s="426"/>
      <c r="H1208" s="415"/>
      <c r="I1208" s="414"/>
      <c r="J1208" s="415"/>
    </row>
    <row r="1209" s="352" customFormat="1" ht="24" customHeight="1" spans="1:10">
      <c r="A1209" s="412">
        <v>2220305</v>
      </c>
      <c r="B1209" s="413">
        <f t="shared" si="219"/>
        <v>7</v>
      </c>
      <c r="C1209" s="6" t="s">
        <v>1005</v>
      </c>
      <c r="D1209" s="414"/>
      <c r="E1209" s="414"/>
      <c r="F1209" s="426"/>
      <c r="G1209" s="426"/>
      <c r="H1209" s="415"/>
      <c r="I1209" s="414"/>
      <c r="J1209" s="415"/>
    </row>
    <row r="1210" s="352" customFormat="1" ht="24" customHeight="1" spans="1:10">
      <c r="A1210" s="412">
        <v>2220399</v>
      </c>
      <c r="B1210" s="413">
        <f t="shared" si="219"/>
        <v>7</v>
      </c>
      <c r="C1210" s="6" t="s">
        <v>1006</v>
      </c>
      <c r="D1210" s="414"/>
      <c r="E1210" s="414"/>
      <c r="F1210" s="426"/>
      <c r="G1210" s="426"/>
      <c r="H1210" s="415"/>
      <c r="I1210" s="414"/>
      <c r="J1210" s="415"/>
    </row>
    <row r="1211" s="352" customFormat="1" ht="24" customHeight="1" spans="1:10">
      <c r="A1211" s="407">
        <v>22204</v>
      </c>
      <c r="B1211" s="408">
        <f t="shared" si="219"/>
        <v>5</v>
      </c>
      <c r="C1211" s="409" t="s">
        <v>1007</v>
      </c>
      <c r="D1211" s="410">
        <v>20226.62</v>
      </c>
      <c r="E1211" s="410"/>
      <c r="F1211" s="427"/>
      <c r="G1211" s="427"/>
      <c r="H1211" s="411"/>
      <c r="I1211" s="410">
        <f>G1211-D1211</f>
        <v>-20226.62</v>
      </c>
      <c r="J1211" s="411">
        <f>I1211/D1211</f>
        <v>-1</v>
      </c>
    </row>
    <row r="1212" s="352" customFormat="1" ht="24" customHeight="1" spans="1:10">
      <c r="A1212" s="412">
        <v>2220401</v>
      </c>
      <c r="B1212" s="413">
        <f t="shared" si="219"/>
        <v>7</v>
      </c>
      <c r="C1212" s="6" t="s">
        <v>1008</v>
      </c>
      <c r="D1212" s="414"/>
      <c r="E1212" s="414"/>
      <c r="F1212" s="426"/>
      <c r="G1212" s="426"/>
      <c r="H1212" s="415"/>
      <c r="I1212" s="414"/>
      <c r="J1212" s="415"/>
    </row>
    <row r="1213" s="352" customFormat="1" ht="24" customHeight="1" spans="1:10">
      <c r="A1213" s="412">
        <v>2220402</v>
      </c>
      <c r="B1213" s="413">
        <f t="shared" si="219"/>
        <v>7</v>
      </c>
      <c r="C1213" s="6" t="s">
        <v>1009</v>
      </c>
      <c r="D1213" s="414"/>
      <c r="E1213" s="414"/>
      <c r="F1213" s="426"/>
      <c r="G1213" s="426"/>
      <c r="H1213" s="415"/>
      <c r="I1213" s="414"/>
      <c r="J1213" s="415"/>
    </row>
    <row r="1214" s="352" customFormat="1" ht="24" customHeight="1" spans="1:10">
      <c r="A1214" s="412">
        <v>2220403</v>
      </c>
      <c r="B1214" s="413">
        <f t="shared" si="219"/>
        <v>7</v>
      </c>
      <c r="C1214" s="6" t="s">
        <v>1010</v>
      </c>
      <c r="D1214" s="414">
        <v>20226.62</v>
      </c>
      <c r="E1214" s="414"/>
      <c r="F1214" s="426"/>
      <c r="G1214" s="426"/>
      <c r="H1214" s="415"/>
      <c r="I1214" s="414">
        <f>G1214-D1214</f>
        <v>-20226.62</v>
      </c>
      <c r="J1214" s="415">
        <f>I1214/D1214</f>
        <v>-1</v>
      </c>
    </row>
    <row r="1215" s="352" customFormat="1" ht="24" customHeight="1" spans="1:10">
      <c r="A1215" s="412">
        <v>2220404</v>
      </c>
      <c r="B1215" s="413">
        <f t="shared" si="219"/>
        <v>7</v>
      </c>
      <c r="C1215" s="6" t="s">
        <v>1011</v>
      </c>
      <c r="D1215" s="414"/>
      <c r="E1215" s="414"/>
      <c r="F1215" s="426"/>
      <c r="G1215" s="426"/>
      <c r="H1215" s="415"/>
      <c r="I1215" s="414"/>
      <c r="J1215" s="415"/>
    </row>
    <row r="1216" s="352" customFormat="1" ht="24" customHeight="1" spans="1:10">
      <c r="A1216" s="412">
        <v>2220499</v>
      </c>
      <c r="B1216" s="413">
        <f t="shared" si="219"/>
        <v>7</v>
      </c>
      <c r="C1216" s="6" t="s">
        <v>1012</v>
      </c>
      <c r="D1216" s="414"/>
      <c r="E1216" s="414"/>
      <c r="F1216" s="426"/>
      <c r="G1216" s="426"/>
      <c r="H1216" s="415"/>
      <c r="I1216" s="414"/>
      <c r="J1216" s="415"/>
    </row>
    <row r="1217" s="352" customFormat="1" ht="24" customHeight="1" spans="1:10">
      <c r="A1217" s="407">
        <v>22205</v>
      </c>
      <c r="B1217" s="408">
        <f t="shared" si="219"/>
        <v>5</v>
      </c>
      <c r="C1217" s="409" t="s">
        <v>1013</v>
      </c>
      <c r="D1217" s="410"/>
      <c r="E1217" s="410"/>
      <c r="F1217" s="427"/>
      <c r="G1217" s="427"/>
      <c r="H1217" s="411"/>
      <c r="I1217" s="410"/>
      <c r="J1217" s="411"/>
    </row>
    <row r="1218" s="352" customFormat="1" ht="24" customHeight="1" spans="1:10">
      <c r="A1218" s="412">
        <v>2220501</v>
      </c>
      <c r="B1218" s="413">
        <f t="shared" si="219"/>
        <v>7</v>
      </c>
      <c r="C1218" s="6" t="s">
        <v>1014</v>
      </c>
      <c r="D1218" s="414"/>
      <c r="E1218" s="414"/>
      <c r="F1218" s="426"/>
      <c r="G1218" s="426"/>
      <c r="H1218" s="415"/>
      <c r="I1218" s="414"/>
      <c r="J1218" s="415"/>
    </row>
    <row r="1219" s="352" customFormat="1" ht="24" customHeight="1" spans="1:10">
      <c r="A1219" s="412">
        <v>2220502</v>
      </c>
      <c r="B1219" s="413">
        <f t="shared" si="219"/>
        <v>7</v>
      </c>
      <c r="C1219" s="6" t="s">
        <v>1015</v>
      </c>
      <c r="D1219" s="414"/>
      <c r="E1219" s="414"/>
      <c r="F1219" s="426"/>
      <c r="G1219" s="426"/>
      <c r="H1219" s="415"/>
      <c r="I1219" s="414"/>
      <c r="J1219" s="415"/>
    </row>
    <row r="1220" s="352" customFormat="1" ht="24" customHeight="1" spans="1:10">
      <c r="A1220" s="412">
        <v>2220503</v>
      </c>
      <c r="B1220" s="413">
        <f t="shared" si="219"/>
        <v>7</v>
      </c>
      <c r="C1220" s="6" t="s">
        <v>1016</v>
      </c>
      <c r="D1220" s="414"/>
      <c r="E1220" s="414"/>
      <c r="F1220" s="426"/>
      <c r="G1220" s="426"/>
      <c r="H1220" s="415"/>
      <c r="I1220" s="414"/>
      <c r="J1220" s="415"/>
    </row>
    <row r="1221" s="352" customFormat="1" ht="24" customHeight="1" spans="1:10">
      <c r="A1221" s="412">
        <v>2220504</v>
      </c>
      <c r="B1221" s="413">
        <f t="shared" si="219"/>
        <v>7</v>
      </c>
      <c r="C1221" s="6" t="s">
        <v>1017</v>
      </c>
      <c r="D1221" s="414"/>
      <c r="E1221" s="414"/>
      <c r="F1221" s="426"/>
      <c r="G1221" s="426"/>
      <c r="H1221" s="415"/>
      <c r="I1221" s="414"/>
      <c r="J1221" s="415"/>
    </row>
    <row r="1222" s="352" customFormat="1" ht="24" customHeight="1" spans="1:10">
      <c r="A1222" s="412">
        <v>2220505</v>
      </c>
      <c r="B1222" s="413">
        <f t="shared" si="219"/>
        <v>7</v>
      </c>
      <c r="C1222" s="6" t="s">
        <v>1018</v>
      </c>
      <c r="D1222" s="414"/>
      <c r="E1222" s="414"/>
      <c r="F1222" s="426"/>
      <c r="G1222" s="426"/>
      <c r="H1222" s="415"/>
      <c r="I1222" s="414"/>
      <c r="J1222" s="415"/>
    </row>
    <row r="1223" s="352" customFormat="1" ht="24" customHeight="1" spans="1:10">
      <c r="A1223" s="412">
        <v>2220506</v>
      </c>
      <c r="B1223" s="413">
        <f t="shared" si="219"/>
        <v>7</v>
      </c>
      <c r="C1223" s="6" t="s">
        <v>1019</v>
      </c>
      <c r="D1223" s="414"/>
      <c r="E1223" s="414"/>
      <c r="F1223" s="426"/>
      <c r="G1223" s="426"/>
      <c r="H1223" s="415"/>
      <c r="I1223" s="414"/>
      <c r="J1223" s="415"/>
    </row>
    <row r="1224" s="352" customFormat="1" ht="24" customHeight="1" spans="1:10">
      <c r="A1224" s="412">
        <v>2220507</v>
      </c>
      <c r="B1224" s="413">
        <f t="shared" ref="B1224:B1287" si="226">LEN(A1224)</f>
        <v>7</v>
      </c>
      <c r="C1224" s="6" t="s">
        <v>1020</v>
      </c>
      <c r="D1224" s="414"/>
      <c r="E1224" s="414"/>
      <c r="F1224" s="426"/>
      <c r="G1224" s="426"/>
      <c r="H1224" s="415"/>
      <c r="I1224" s="414"/>
      <c r="J1224" s="415"/>
    </row>
    <row r="1225" s="352" customFormat="1" ht="24" customHeight="1" spans="1:10">
      <c r="A1225" s="412">
        <v>2220508</v>
      </c>
      <c r="B1225" s="413">
        <f t="shared" si="226"/>
        <v>7</v>
      </c>
      <c r="C1225" s="6" t="s">
        <v>1021</v>
      </c>
      <c r="D1225" s="414"/>
      <c r="E1225" s="414"/>
      <c r="F1225" s="426"/>
      <c r="G1225" s="426"/>
      <c r="H1225" s="415"/>
      <c r="I1225" s="414"/>
      <c r="J1225" s="415"/>
    </row>
    <row r="1226" s="352" customFormat="1" ht="24" customHeight="1" spans="1:10">
      <c r="A1226" s="412">
        <v>2220509</v>
      </c>
      <c r="B1226" s="413">
        <f t="shared" si="226"/>
        <v>7</v>
      </c>
      <c r="C1226" s="6" t="s">
        <v>1022</v>
      </c>
      <c r="D1226" s="414"/>
      <c r="E1226" s="414"/>
      <c r="F1226" s="426"/>
      <c r="G1226" s="426"/>
      <c r="H1226" s="415"/>
      <c r="I1226" s="414"/>
      <c r="J1226" s="415"/>
    </row>
    <row r="1227" s="352" customFormat="1" ht="24" customHeight="1" spans="1:10">
      <c r="A1227" s="412">
        <v>2220510</v>
      </c>
      <c r="B1227" s="413">
        <f t="shared" si="226"/>
        <v>7</v>
      </c>
      <c r="C1227" s="6" t="s">
        <v>1023</v>
      </c>
      <c r="D1227" s="414"/>
      <c r="E1227" s="414">
        <v>2000</v>
      </c>
      <c r="F1227" s="426"/>
      <c r="G1227" s="426"/>
      <c r="H1227" s="415"/>
      <c r="I1227" s="414"/>
      <c r="J1227" s="415"/>
    </row>
    <row r="1228" s="352" customFormat="1" ht="24" customHeight="1" spans="1:10">
      <c r="A1228" s="412">
        <v>2220511</v>
      </c>
      <c r="B1228" s="413">
        <f t="shared" si="226"/>
        <v>7</v>
      </c>
      <c r="C1228" s="6" t="s">
        <v>1024</v>
      </c>
      <c r="D1228" s="414"/>
      <c r="E1228" s="414"/>
      <c r="F1228" s="426"/>
      <c r="G1228" s="426"/>
      <c r="H1228" s="415"/>
      <c r="I1228" s="414"/>
      <c r="J1228" s="415"/>
    </row>
    <row r="1229" s="352" customFormat="1" ht="24" customHeight="1" spans="1:10">
      <c r="A1229" s="412">
        <v>2220599</v>
      </c>
      <c r="B1229" s="413">
        <f t="shared" si="226"/>
        <v>7</v>
      </c>
      <c r="C1229" s="6" t="s">
        <v>1025</v>
      </c>
      <c r="D1229" s="414"/>
      <c r="E1229" s="414"/>
      <c r="F1229" s="426"/>
      <c r="G1229" s="426"/>
      <c r="H1229" s="415"/>
      <c r="I1229" s="414"/>
      <c r="J1229" s="415"/>
    </row>
    <row r="1230" s="352" customFormat="1" ht="24" customHeight="1" spans="1:10">
      <c r="A1230" s="401">
        <v>224</v>
      </c>
      <c r="B1230" s="402">
        <f t="shared" si="226"/>
        <v>3</v>
      </c>
      <c r="C1230" s="423" t="s">
        <v>1026</v>
      </c>
      <c r="D1230" s="405">
        <v>21206667.49</v>
      </c>
      <c r="E1230" s="405">
        <v>2100158.03</v>
      </c>
      <c r="F1230" s="404">
        <f>VLOOKUP(A1230,[2]Sheet2!$A$1:$B$65536,2,FALSE)</f>
        <v>24077550.42</v>
      </c>
      <c r="G1230" s="404">
        <f>VLOOKUP(A1230,[2]Sheet1!$A$1:$B$65536,2,FALSE)</f>
        <v>22033760.39</v>
      </c>
      <c r="H1230" s="406">
        <f t="shared" ref="H1230:H1232" si="227">G1230/F1230</f>
        <v>0.915116363818209</v>
      </c>
      <c r="I1230" s="405">
        <f t="shared" ref="I1230:I1232" si="228">G1230-D1230</f>
        <v>827092.900000002</v>
      </c>
      <c r="J1230" s="406">
        <f t="shared" ref="J1230:J1232" si="229">I1230/D1230</f>
        <v>0.0390015498847246</v>
      </c>
    </row>
    <row r="1231" s="352" customFormat="1" ht="24" customHeight="1" spans="1:10">
      <c r="A1231" s="407">
        <v>22401</v>
      </c>
      <c r="B1231" s="408">
        <f t="shared" si="226"/>
        <v>5</v>
      </c>
      <c r="C1231" s="409" t="s">
        <v>1027</v>
      </c>
      <c r="D1231" s="410">
        <v>2472916.92</v>
      </c>
      <c r="E1231" s="410">
        <v>2100158.03</v>
      </c>
      <c r="F1231" s="427">
        <f>VLOOKUP(A1231,[2]Sheet2!$A$1:$B$65536,2,FALSE)</f>
        <v>6299990.47</v>
      </c>
      <c r="G1231" s="427">
        <f>VLOOKUP(A1231,[2]Sheet1!$A$1:$B$65536,2,FALSE)</f>
        <v>5335186.01</v>
      </c>
      <c r="H1231" s="411">
        <f t="shared" si="227"/>
        <v>0.846856203260257</v>
      </c>
      <c r="I1231" s="410">
        <f t="shared" si="228"/>
        <v>2862269.09</v>
      </c>
      <c r="J1231" s="411">
        <f t="shared" si="229"/>
        <v>1.15744652270809</v>
      </c>
    </row>
    <row r="1232" s="352" customFormat="1" ht="24" customHeight="1" spans="1:10">
      <c r="A1232" s="412">
        <v>2240101</v>
      </c>
      <c r="B1232" s="413">
        <f t="shared" si="226"/>
        <v>7</v>
      </c>
      <c r="C1232" s="6" t="s">
        <v>170</v>
      </c>
      <c r="D1232" s="414">
        <v>2210137.24</v>
      </c>
      <c r="E1232" s="414">
        <v>2100158.03</v>
      </c>
      <c r="F1232" s="426">
        <f>VLOOKUP(A1232,[2]Sheet2!$A$1:$B$65536,2,FALSE)</f>
        <v>3053457.3</v>
      </c>
      <c r="G1232" s="426">
        <f>VLOOKUP(A1232,[2]Sheet1!$A$1:$B$65536,2,FALSE)</f>
        <v>3254169.45</v>
      </c>
      <c r="H1232" s="415">
        <f t="shared" si="227"/>
        <v>1.06573275152726</v>
      </c>
      <c r="I1232" s="414">
        <f t="shared" si="228"/>
        <v>1044032.21</v>
      </c>
      <c r="J1232" s="415">
        <f t="shared" si="229"/>
        <v>0.472383429908633</v>
      </c>
    </row>
    <row r="1233" s="352" customFormat="1" ht="24" customHeight="1" spans="1:10">
      <c r="A1233" s="412">
        <v>2240102</v>
      </c>
      <c r="B1233" s="413">
        <f t="shared" si="226"/>
        <v>7</v>
      </c>
      <c r="C1233" s="6" t="s">
        <v>171</v>
      </c>
      <c r="D1233" s="414"/>
      <c r="E1233" s="414"/>
      <c r="F1233" s="426"/>
      <c r="G1233" s="426"/>
      <c r="H1233" s="415"/>
      <c r="I1233" s="414"/>
      <c r="J1233" s="415"/>
    </row>
    <row r="1234" s="352" customFormat="1" ht="24" customHeight="1" spans="1:10">
      <c r="A1234" s="412">
        <v>2240103</v>
      </c>
      <c r="B1234" s="413">
        <f t="shared" si="226"/>
        <v>7</v>
      </c>
      <c r="C1234" s="6" t="s">
        <v>172</v>
      </c>
      <c r="D1234" s="414"/>
      <c r="E1234" s="414"/>
      <c r="F1234" s="426"/>
      <c r="G1234" s="426"/>
      <c r="H1234" s="415"/>
      <c r="I1234" s="414"/>
      <c r="J1234" s="415"/>
    </row>
    <row r="1235" s="352" customFormat="1" ht="24" customHeight="1" spans="1:10">
      <c r="A1235" s="412">
        <v>2240104</v>
      </c>
      <c r="B1235" s="413">
        <f t="shared" si="226"/>
        <v>7</v>
      </c>
      <c r="C1235" s="6" t="s">
        <v>1028</v>
      </c>
      <c r="D1235" s="414"/>
      <c r="E1235" s="414"/>
      <c r="F1235" s="426"/>
      <c r="G1235" s="426"/>
      <c r="H1235" s="415"/>
      <c r="I1235" s="414"/>
      <c r="J1235" s="415"/>
    </row>
    <row r="1236" s="352" customFormat="1" ht="24" customHeight="1" spans="1:10">
      <c r="A1236" s="412">
        <v>2240105</v>
      </c>
      <c r="B1236" s="413">
        <f t="shared" si="226"/>
        <v>7</v>
      </c>
      <c r="C1236" s="6" t="s">
        <v>1029</v>
      </c>
      <c r="D1236" s="414"/>
      <c r="E1236" s="414"/>
      <c r="F1236" s="426"/>
      <c r="G1236" s="426"/>
      <c r="H1236" s="415"/>
      <c r="I1236" s="414"/>
      <c r="J1236" s="415"/>
    </row>
    <row r="1237" s="352" customFormat="1" ht="24" customHeight="1" spans="1:10">
      <c r="A1237" s="412">
        <v>2240106</v>
      </c>
      <c r="B1237" s="413">
        <f t="shared" si="226"/>
        <v>7</v>
      </c>
      <c r="C1237" s="6" t="s">
        <v>1030</v>
      </c>
      <c r="D1237" s="414">
        <v>19410</v>
      </c>
      <c r="E1237" s="414"/>
      <c r="F1237" s="426">
        <f>VLOOKUP(A1237,[2]Sheet2!$A$1:$B$65536,2,FALSE)</f>
        <v>223603.17</v>
      </c>
      <c r="G1237" s="426">
        <f>VLOOKUP(A1237,[2]Sheet1!$A$1:$B$65536,2,FALSE)</f>
        <v>73603.17</v>
      </c>
      <c r="H1237" s="415">
        <f t="shared" ref="H1237:H1242" si="230">G1237/F1237</f>
        <v>0.329168723323556</v>
      </c>
      <c r="I1237" s="414">
        <f t="shared" ref="I1237:I1242" si="231">G1237-D1237</f>
        <v>54193.17</v>
      </c>
      <c r="J1237" s="415">
        <f t="shared" ref="J1237:J1242" si="232">I1237/D1237</f>
        <v>2.79202318392581</v>
      </c>
    </row>
    <row r="1238" s="352" customFormat="1" ht="24" customHeight="1" spans="1:10">
      <c r="A1238" s="412">
        <v>2240108</v>
      </c>
      <c r="B1238" s="413">
        <f t="shared" si="226"/>
        <v>7</v>
      </c>
      <c r="C1238" s="6" t="s">
        <v>1031</v>
      </c>
      <c r="D1238" s="414"/>
      <c r="E1238" s="414"/>
      <c r="F1238" s="426"/>
      <c r="G1238" s="426"/>
      <c r="H1238" s="415"/>
      <c r="I1238" s="414"/>
      <c r="J1238" s="415"/>
    </row>
    <row r="1239" s="352" customFormat="1" ht="24" customHeight="1" spans="1:10">
      <c r="A1239" s="412">
        <v>2240109</v>
      </c>
      <c r="B1239" s="413">
        <f t="shared" si="226"/>
        <v>7</v>
      </c>
      <c r="C1239" s="6" t="s">
        <v>1032</v>
      </c>
      <c r="D1239" s="414"/>
      <c r="E1239" s="414"/>
      <c r="F1239" s="426">
        <f>VLOOKUP(A1239,[2]Sheet2!$A$1:$B$65536,2,FALSE)</f>
        <v>2206080</v>
      </c>
      <c r="G1239" s="426">
        <f>VLOOKUP(A1239,[2]Sheet1!$A$1:$B$65536,2,FALSE)</f>
        <v>1771240</v>
      </c>
      <c r="H1239" s="415"/>
      <c r="I1239" s="414"/>
      <c r="J1239" s="415"/>
    </row>
    <row r="1240" s="352" customFormat="1" ht="24" customHeight="1" spans="1:10">
      <c r="A1240" s="412">
        <v>2240150</v>
      </c>
      <c r="B1240" s="413">
        <f t="shared" si="226"/>
        <v>7</v>
      </c>
      <c r="C1240" s="6" t="s">
        <v>174</v>
      </c>
      <c r="D1240" s="414">
        <v>43369.68</v>
      </c>
      <c r="E1240" s="414"/>
      <c r="F1240" s="426"/>
      <c r="G1240" s="426">
        <f>VLOOKUP(A1240,[2]Sheet1!$A$1:$B$65536,2,FALSE)</f>
        <v>49323.64</v>
      </c>
      <c r="H1240" s="415"/>
      <c r="I1240" s="414">
        <f t="shared" si="231"/>
        <v>5953.96</v>
      </c>
      <c r="J1240" s="415">
        <f t="shared" si="232"/>
        <v>0.137283927388904</v>
      </c>
    </row>
    <row r="1241" s="352" customFormat="1" ht="24" customHeight="1" spans="1:10">
      <c r="A1241" s="412">
        <v>2240199</v>
      </c>
      <c r="B1241" s="413">
        <f t="shared" si="226"/>
        <v>7</v>
      </c>
      <c r="C1241" s="6" t="s">
        <v>1033</v>
      </c>
      <c r="D1241" s="414">
        <v>200000</v>
      </c>
      <c r="E1241" s="414"/>
      <c r="F1241" s="426">
        <f>VLOOKUP(A1241,[2]Sheet2!$A$1:$B$65536,2,FALSE)</f>
        <v>816850</v>
      </c>
      <c r="G1241" s="426">
        <f>VLOOKUP(A1241,[2]Sheet1!$A$1:$B$65536,2,FALSE)</f>
        <v>186849.75</v>
      </c>
      <c r="H1241" s="415">
        <f t="shared" si="230"/>
        <v>0.228744261492318</v>
      </c>
      <c r="I1241" s="414">
        <f t="shared" si="231"/>
        <v>-13150.25</v>
      </c>
      <c r="J1241" s="415">
        <f t="shared" si="232"/>
        <v>-0.06575125</v>
      </c>
    </row>
    <row r="1242" s="352" customFormat="1" ht="24" customHeight="1" spans="1:10">
      <c r="A1242" s="407">
        <v>22402</v>
      </c>
      <c r="B1242" s="408">
        <f t="shared" si="226"/>
        <v>5</v>
      </c>
      <c r="C1242" s="409" t="s">
        <v>1034</v>
      </c>
      <c r="D1242" s="410">
        <v>13699000</v>
      </c>
      <c r="E1242" s="410"/>
      <c r="F1242" s="427">
        <f>VLOOKUP(A1242,[2]Sheet2!$A$1:$B$65536,2,FALSE)</f>
        <v>13545990.63</v>
      </c>
      <c r="G1242" s="427">
        <f>VLOOKUP(A1242,[2]Sheet1!$A$1:$B$65536,2,FALSE)</f>
        <v>13651192.5</v>
      </c>
      <c r="H1242" s="411">
        <f t="shared" si="230"/>
        <v>1.00776627364314</v>
      </c>
      <c r="I1242" s="410">
        <f t="shared" si="231"/>
        <v>-47807.5</v>
      </c>
      <c r="J1242" s="411">
        <f t="shared" si="232"/>
        <v>-0.0034898532739616</v>
      </c>
    </row>
    <row r="1243" s="352" customFormat="1" ht="24" customHeight="1" spans="1:10">
      <c r="A1243" s="412">
        <v>2240201</v>
      </c>
      <c r="B1243" s="413">
        <f t="shared" si="226"/>
        <v>7</v>
      </c>
      <c r="C1243" s="6" t="s">
        <v>170</v>
      </c>
      <c r="D1243" s="414"/>
      <c r="E1243" s="414"/>
      <c r="F1243" s="426"/>
      <c r="G1243" s="426"/>
      <c r="H1243" s="415"/>
      <c r="I1243" s="414"/>
      <c r="J1243" s="415"/>
    </row>
    <row r="1244" s="352" customFormat="1" ht="24" customHeight="1" spans="1:10">
      <c r="A1244" s="412">
        <v>2240202</v>
      </c>
      <c r="B1244" s="413">
        <f t="shared" si="226"/>
        <v>7</v>
      </c>
      <c r="C1244" s="6" t="s">
        <v>1035</v>
      </c>
      <c r="D1244" s="414"/>
      <c r="E1244" s="414"/>
      <c r="F1244" s="426"/>
      <c r="G1244" s="426"/>
      <c r="H1244" s="415"/>
      <c r="I1244" s="414"/>
      <c r="J1244" s="415"/>
    </row>
    <row r="1245" s="352" customFormat="1" ht="24" customHeight="1" spans="1:10">
      <c r="A1245" s="412">
        <v>2240203</v>
      </c>
      <c r="B1245" s="413">
        <f t="shared" si="226"/>
        <v>7</v>
      </c>
      <c r="C1245" s="6" t="s">
        <v>172</v>
      </c>
      <c r="D1245" s="414"/>
      <c r="E1245" s="414"/>
      <c r="F1245" s="426"/>
      <c r="G1245" s="426"/>
      <c r="H1245" s="415"/>
      <c r="I1245" s="414"/>
      <c r="J1245" s="415"/>
    </row>
    <row r="1246" s="352" customFormat="1" ht="24" customHeight="1" spans="1:10">
      <c r="A1246" s="412">
        <v>2240204</v>
      </c>
      <c r="B1246" s="413">
        <f t="shared" si="226"/>
        <v>7</v>
      </c>
      <c r="C1246" s="6" t="s">
        <v>1036</v>
      </c>
      <c r="D1246" s="414">
        <v>12234600.42</v>
      </c>
      <c r="E1246" s="414"/>
      <c r="F1246" s="426">
        <f>VLOOKUP(A1246,[2]Sheet2!$A$1:$B$65536,2,FALSE)</f>
        <v>12545990.63</v>
      </c>
      <c r="G1246" s="426">
        <f>VLOOKUP(A1246,[2]Sheet1!$A$1:$B$65536,2,FALSE)</f>
        <v>12651192.5</v>
      </c>
      <c r="H1246" s="415"/>
      <c r="I1246" s="414">
        <f>G1246-D1246</f>
        <v>416592.08</v>
      </c>
      <c r="J1246" s="415"/>
    </row>
    <row r="1247" s="352" customFormat="1" ht="24" customHeight="1" spans="1:10">
      <c r="A1247" s="412">
        <v>2240250</v>
      </c>
      <c r="B1247" s="413">
        <f t="shared" si="226"/>
        <v>7</v>
      </c>
      <c r="C1247" s="6" t="s">
        <v>174</v>
      </c>
      <c r="D1247" s="435"/>
      <c r="E1247" s="435"/>
      <c r="F1247" s="426" t="e">
        <f>VLOOKUP(A1247,[2]Sheet2!$A$1:$B$65536,2,FALSE)</f>
        <v>#N/A</v>
      </c>
      <c r="G1247" s="426"/>
      <c r="H1247" s="415"/>
      <c r="I1247" s="435"/>
      <c r="J1247" s="415"/>
    </row>
    <row r="1248" s="352" customFormat="1" ht="24" customHeight="1" spans="1:10">
      <c r="A1248" s="412">
        <v>2240299</v>
      </c>
      <c r="B1248" s="413">
        <f t="shared" si="226"/>
        <v>7</v>
      </c>
      <c r="C1248" s="6" t="s">
        <v>1037</v>
      </c>
      <c r="D1248" s="414">
        <v>1464399.58</v>
      </c>
      <c r="E1248" s="414"/>
      <c r="F1248" s="426">
        <f>VLOOKUP(A1248,[2]Sheet2!$A$1:$B$65536,2,FALSE)</f>
        <v>1000000</v>
      </c>
      <c r="G1248" s="426">
        <f>VLOOKUP(A1248,[2]Sheet1!$A$1:$B$65536,2,FALSE)</f>
        <v>1000000</v>
      </c>
      <c r="H1248" s="415"/>
      <c r="I1248" s="414">
        <f>G1248-D1248</f>
        <v>-464399.58</v>
      </c>
      <c r="J1248" s="415"/>
    </row>
    <row r="1249" s="352" customFormat="1" ht="24" customHeight="1" spans="1:10">
      <c r="A1249" s="407">
        <v>22404</v>
      </c>
      <c r="B1249" s="408">
        <f t="shared" si="226"/>
        <v>5</v>
      </c>
      <c r="C1249" s="409" t="s">
        <v>1038</v>
      </c>
      <c r="D1249" s="410"/>
      <c r="E1249" s="410"/>
      <c r="F1249" s="427"/>
      <c r="G1249" s="427"/>
      <c r="H1249" s="411"/>
      <c r="I1249" s="410"/>
      <c r="J1249" s="411"/>
    </row>
    <row r="1250" s="352" customFormat="1" ht="24" customHeight="1" spans="1:10">
      <c r="A1250" s="412">
        <v>2240401</v>
      </c>
      <c r="B1250" s="413">
        <f t="shared" si="226"/>
        <v>7</v>
      </c>
      <c r="C1250" s="6" t="s">
        <v>170</v>
      </c>
      <c r="D1250" s="414"/>
      <c r="E1250" s="414"/>
      <c r="F1250" s="426"/>
      <c r="G1250" s="426"/>
      <c r="H1250" s="415"/>
      <c r="I1250" s="414"/>
      <c r="J1250" s="415"/>
    </row>
    <row r="1251" s="352" customFormat="1" ht="24" customHeight="1" spans="1:10">
      <c r="A1251" s="412">
        <v>2240402</v>
      </c>
      <c r="B1251" s="413">
        <f t="shared" si="226"/>
        <v>7</v>
      </c>
      <c r="C1251" s="6" t="s">
        <v>171</v>
      </c>
      <c r="D1251" s="414"/>
      <c r="E1251" s="414"/>
      <c r="F1251" s="426"/>
      <c r="G1251" s="426"/>
      <c r="H1251" s="415"/>
      <c r="I1251" s="414"/>
      <c r="J1251" s="415"/>
    </row>
    <row r="1252" s="352" customFormat="1" ht="24" customHeight="1" spans="1:10">
      <c r="A1252" s="412">
        <v>2240403</v>
      </c>
      <c r="B1252" s="413">
        <f t="shared" si="226"/>
        <v>7</v>
      </c>
      <c r="C1252" s="6" t="s">
        <v>172</v>
      </c>
      <c r="D1252" s="414"/>
      <c r="E1252" s="414"/>
      <c r="F1252" s="426"/>
      <c r="G1252" s="426"/>
      <c r="H1252" s="415"/>
      <c r="I1252" s="414"/>
      <c r="J1252" s="415"/>
    </row>
    <row r="1253" s="352" customFormat="1" ht="24" customHeight="1" spans="1:10">
      <c r="A1253" s="412">
        <v>2240404</v>
      </c>
      <c r="B1253" s="413">
        <f t="shared" si="226"/>
        <v>7</v>
      </c>
      <c r="C1253" s="6" t="s">
        <v>1039</v>
      </c>
      <c r="D1253" s="414"/>
      <c r="E1253" s="414"/>
      <c r="F1253" s="426"/>
      <c r="G1253" s="426"/>
      <c r="H1253" s="415"/>
      <c r="I1253" s="414"/>
      <c r="J1253" s="415"/>
    </row>
    <row r="1254" s="352" customFormat="1" ht="24" customHeight="1" spans="1:10">
      <c r="A1254" s="412">
        <v>2240405</v>
      </c>
      <c r="B1254" s="413">
        <f t="shared" si="226"/>
        <v>7</v>
      </c>
      <c r="C1254" s="6" t="s">
        <v>1040</v>
      </c>
      <c r="D1254" s="414"/>
      <c r="E1254" s="414"/>
      <c r="F1254" s="426"/>
      <c r="G1254" s="426"/>
      <c r="H1254" s="415"/>
      <c r="I1254" s="414"/>
      <c r="J1254" s="415"/>
    </row>
    <row r="1255" s="352" customFormat="1" ht="24" customHeight="1" spans="1:10">
      <c r="A1255" s="412">
        <v>2240450</v>
      </c>
      <c r="B1255" s="413">
        <f t="shared" si="226"/>
        <v>7</v>
      </c>
      <c r="C1255" s="6" t="s">
        <v>174</v>
      </c>
      <c r="D1255" s="414"/>
      <c r="E1255" s="414"/>
      <c r="F1255" s="426"/>
      <c r="G1255" s="426"/>
      <c r="H1255" s="415"/>
      <c r="I1255" s="414"/>
      <c r="J1255" s="415"/>
    </row>
    <row r="1256" s="352" customFormat="1" ht="24" customHeight="1" spans="1:10">
      <c r="A1256" s="412">
        <v>2240499</v>
      </c>
      <c r="B1256" s="413">
        <f t="shared" si="226"/>
        <v>7</v>
      </c>
      <c r="C1256" s="6" t="s">
        <v>1041</v>
      </c>
      <c r="D1256" s="414"/>
      <c r="E1256" s="414"/>
      <c r="F1256" s="426"/>
      <c r="G1256" s="426"/>
      <c r="H1256" s="415"/>
      <c r="I1256" s="414"/>
      <c r="J1256" s="415"/>
    </row>
    <row r="1257" s="352" customFormat="1" ht="24" customHeight="1" spans="1:10">
      <c r="A1257" s="407">
        <v>22405</v>
      </c>
      <c r="B1257" s="408">
        <f t="shared" si="226"/>
        <v>5</v>
      </c>
      <c r="C1257" s="409" t="s">
        <v>1042</v>
      </c>
      <c r="D1257" s="410"/>
      <c r="E1257" s="410"/>
      <c r="F1257" s="427">
        <f>VLOOKUP(A1257,[2]Sheet2!$A$1:$B$65536,2,FALSE)</f>
        <v>20000</v>
      </c>
      <c r="G1257" s="427"/>
      <c r="H1257" s="411">
        <f>G1257/F1257</f>
        <v>0</v>
      </c>
      <c r="I1257" s="410"/>
      <c r="J1257" s="411"/>
    </row>
    <row r="1258" s="352" customFormat="1" ht="24" customHeight="1" spans="1:10">
      <c r="A1258" s="412">
        <v>2240501</v>
      </c>
      <c r="B1258" s="413">
        <f t="shared" si="226"/>
        <v>7</v>
      </c>
      <c r="C1258" s="6" t="s">
        <v>170</v>
      </c>
      <c r="D1258" s="414"/>
      <c r="E1258" s="414"/>
      <c r="F1258" s="426"/>
      <c r="G1258" s="426"/>
      <c r="H1258" s="415"/>
      <c r="I1258" s="414"/>
      <c r="J1258" s="415"/>
    </row>
    <row r="1259" s="352" customFormat="1" ht="24" customHeight="1" spans="1:10">
      <c r="A1259" s="412">
        <v>2240502</v>
      </c>
      <c r="B1259" s="413">
        <f t="shared" si="226"/>
        <v>7</v>
      </c>
      <c r="C1259" s="6" t="s">
        <v>171</v>
      </c>
      <c r="D1259" s="414"/>
      <c r="E1259" s="414"/>
      <c r="F1259" s="426"/>
      <c r="G1259" s="426"/>
      <c r="H1259" s="415"/>
      <c r="I1259" s="414"/>
      <c r="J1259" s="415"/>
    </row>
    <row r="1260" s="352" customFormat="1" ht="24" customHeight="1" spans="1:10">
      <c r="A1260" s="412">
        <v>2240503</v>
      </c>
      <c r="B1260" s="413">
        <f t="shared" si="226"/>
        <v>7</v>
      </c>
      <c r="C1260" s="6" t="s">
        <v>172</v>
      </c>
      <c r="D1260" s="414"/>
      <c r="E1260" s="414"/>
      <c r="F1260" s="426"/>
      <c r="G1260" s="426"/>
      <c r="H1260" s="415"/>
      <c r="I1260" s="414"/>
      <c r="J1260" s="415"/>
    </row>
    <row r="1261" s="352" customFormat="1" ht="24" customHeight="1" spans="1:10">
      <c r="A1261" s="412">
        <v>2240504</v>
      </c>
      <c r="B1261" s="413">
        <f t="shared" si="226"/>
        <v>7</v>
      </c>
      <c r="C1261" s="6" t="s">
        <v>1043</v>
      </c>
      <c r="D1261" s="414"/>
      <c r="E1261" s="414"/>
      <c r="F1261" s="426"/>
      <c r="G1261" s="426"/>
      <c r="H1261" s="415"/>
      <c r="I1261" s="414"/>
      <c r="J1261" s="415"/>
    </row>
    <row r="1262" s="352" customFormat="1" ht="24" customHeight="1" spans="1:10">
      <c r="A1262" s="412">
        <v>2240505</v>
      </c>
      <c r="B1262" s="413">
        <f t="shared" si="226"/>
        <v>7</v>
      </c>
      <c r="C1262" s="6" t="s">
        <v>1044</v>
      </c>
      <c r="D1262" s="414"/>
      <c r="E1262" s="414"/>
      <c r="F1262" s="426"/>
      <c r="G1262" s="426"/>
      <c r="H1262" s="415"/>
      <c r="I1262" s="414"/>
      <c r="J1262" s="415"/>
    </row>
    <row r="1263" s="352" customFormat="1" ht="24" customHeight="1" spans="1:10">
      <c r="A1263" s="412">
        <v>2240506</v>
      </c>
      <c r="B1263" s="413">
        <f t="shared" si="226"/>
        <v>7</v>
      </c>
      <c r="C1263" s="6" t="s">
        <v>1045</v>
      </c>
      <c r="D1263" s="414"/>
      <c r="E1263" s="414"/>
      <c r="F1263" s="426">
        <f>VLOOKUP(A1263,[2]Sheet2!$A$1:$B$65536,2,FALSE)</f>
        <v>20000</v>
      </c>
      <c r="G1263" s="426"/>
      <c r="H1263" s="415"/>
      <c r="I1263" s="414"/>
      <c r="J1263" s="415"/>
    </row>
    <row r="1264" s="352" customFormat="1" ht="24" customHeight="1" spans="1:10">
      <c r="A1264" s="412">
        <v>2240507</v>
      </c>
      <c r="B1264" s="413">
        <f t="shared" si="226"/>
        <v>7</v>
      </c>
      <c r="C1264" s="6" t="s">
        <v>1046</v>
      </c>
      <c r="D1264" s="414"/>
      <c r="E1264" s="414"/>
      <c r="F1264" s="426"/>
      <c r="G1264" s="426"/>
      <c r="H1264" s="415"/>
      <c r="I1264" s="414"/>
      <c r="J1264" s="415"/>
    </row>
    <row r="1265" s="352" customFormat="1" ht="24" customHeight="1" spans="1:10">
      <c r="A1265" s="412">
        <v>2240508</v>
      </c>
      <c r="B1265" s="413">
        <f t="shared" si="226"/>
        <v>7</v>
      </c>
      <c r="C1265" s="6" t="s">
        <v>1047</v>
      </c>
      <c r="D1265" s="414"/>
      <c r="E1265" s="414"/>
      <c r="F1265" s="426"/>
      <c r="G1265" s="426"/>
      <c r="H1265" s="415"/>
      <c r="I1265" s="414"/>
      <c r="J1265" s="415"/>
    </row>
    <row r="1266" s="352" customFormat="1" ht="24" customHeight="1" spans="1:10">
      <c r="A1266" s="412">
        <v>2240509</v>
      </c>
      <c r="B1266" s="413">
        <f t="shared" si="226"/>
        <v>7</v>
      </c>
      <c r="C1266" s="6" t="s">
        <v>1048</v>
      </c>
      <c r="D1266" s="414"/>
      <c r="E1266" s="414"/>
      <c r="F1266" s="426"/>
      <c r="G1266" s="426"/>
      <c r="H1266" s="415"/>
      <c r="I1266" s="414"/>
      <c r="J1266" s="415"/>
    </row>
    <row r="1267" s="352" customFormat="1" ht="24" customHeight="1" spans="1:10">
      <c r="A1267" s="412">
        <v>2240510</v>
      </c>
      <c r="B1267" s="413">
        <f t="shared" si="226"/>
        <v>7</v>
      </c>
      <c r="C1267" s="6" t="s">
        <v>1049</v>
      </c>
      <c r="D1267" s="414"/>
      <c r="E1267" s="414"/>
      <c r="F1267" s="426"/>
      <c r="G1267" s="426"/>
      <c r="H1267" s="415"/>
      <c r="I1267" s="414"/>
      <c r="J1267" s="415"/>
    </row>
    <row r="1268" s="352" customFormat="1" ht="24" customHeight="1" spans="1:10">
      <c r="A1268" s="412">
        <v>2240550</v>
      </c>
      <c r="B1268" s="413">
        <f t="shared" si="226"/>
        <v>7</v>
      </c>
      <c r="C1268" s="6" t="s">
        <v>1050</v>
      </c>
      <c r="D1268" s="414"/>
      <c r="E1268" s="414"/>
      <c r="F1268" s="426"/>
      <c r="G1268" s="426"/>
      <c r="H1268" s="415"/>
      <c r="I1268" s="414"/>
      <c r="J1268" s="415"/>
    </row>
    <row r="1269" s="352" customFormat="1" ht="24" customHeight="1" spans="1:10">
      <c r="A1269" s="412">
        <v>2240599</v>
      </c>
      <c r="B1269" s="413">
        <f t="shared" si="226"/>
        <v>7</v>
      </c>
      <c r="C1269" s="6" t="s">
        <v>1051</v>
      </c>
      <c r="D1269" s="414"/>
      <c r="E1269" s="414"/>
      <c r="F1269" s="426"/>
      <c r="G1269" s="426"/>
      <c r="H1269" s="415"/>
      <c r="I1269" s="414"/>
      <c r="J1269" s="415"/>
    </row>
    <row r="1270" s="352" customFormat="1" ht="24" customHeight="1" spans="1:10">
      <c r="A1270" s="407">
        <v>22406</v>
      </c>
      <c r="B1270" s="408">
        <f t="shared" si="226"/>
        <v>5</v>
      </c>
      <c r="C1270" s="409" t="s">
        <v>1052</v>
      </c>
      <c r="D1270" s="410">
        <v>451962</v>
      </c>
      <c r="E1270" s="410"/>
      <c r="F1270" s="427">
        <f>VLOOKUP(A1270,[2]Sheet2!$A$1:$B$65536,2,FALSE)</f>
        <v>3537249</v>
      </c>
      <c r="G1270" s="427">
        <f>VLOOKUP(A1270,[2]Sheet1!$A$1:$B$65536,2,FALSE)</f>
        <v>2544317.56</v>
      </c>
      <c r="H1270" s="411">
        <f t="shared" ref="H1270:H1274" si="233">G1270/F1270</f>
        <v>0.719292749817726</v>
      </c>
      <c r="I1270" s="410">
        <f t="shared" ref="I1270:I1274" si="234">G1270-D1270</f>
        <v>2092355.56</v>
      </c>
      <c r="J1270" s="411">
        <f t="shared" ref="J1270:J1272" si="235">I1270/D1270</f>
        <v>4.62949442652258</v>
      </c>
    </row>
    <row r="1271" s="352" customFormat="1" ht="24" customHeight="1" spans="1:10">
      <c r="A1271" s="412">
        <v>2240601</v>
      </c>
      <c r="B1271" s="413">
        <f t="shared" si="226"/>
        <v>7</v>
      </c>
      <c r="C1271" s="6" t="s">
        <v>1053</v>
      </c>
      <c r="D1271" s="414">
        <v>363900</v>
      </c>
      <c r="E1271" s="414"/>
      <c r="F1271" s="426">
        <f>VLOOKUP(A1271,[2]Sheet2!$A$1:$B$65536,2,FALSE)</f>
        <v>3261000</v>
      </c>
      <c r="G1271" s="426">
        <f>VLOOKUP(A1271,[2]Sheet1!$A$1:$B$65536,2,FALSE)</f>
        <v>2268068.56</v>
      </c>
      <c r="H1271" s="415">
        <f t="shared" si="233"/>
        <v>0.695513204538485</v>
      </c>
      <c r="I1271" s="414">
        <f t="shared" si="234"/>
        <v>1904168.56</v>
      </c>
      <c r="J1271" s="415">
        <f t="shared" si="235"/>
        <v>5.23266985435559</v>
      </c>
    </row>
    <row r="1272" s="352" customFormat="1" ht="24" customHeight="1" spans="1:10">
      <c r="A1272" s="412">
        <v>2240602</v>
      </c>
      <c r="B1272" s="413">
        <f t="shared" si="226"/>
        <v>7</v>
      </c>
      <c r="C1272" s="6" t="s">
        <v>1054</v>
      </c>
      <c r="D1272" s="414">
        <v>88062</v>
      </c>
      <c r="E1272" s="414"/>
      <c r="F1272" s="426">
        <f>VLOOKUP(A1272,[2]Sheet2!$A$1:$B$65536,2,FALSE)</f>
        <v>175489</v>
      </c>
      <c r="G1272" s="426">
        <f>VLOOKUP(A1272,[2]Sheet1!$A$1:$B$65536,2,FALSE)</f>
        <v>175489</v>
      </c>
      <c r="H1272" s="415">
        <f t="shared" si="233"/>
        <v>1</v>
      </c>
      <c r="I1272" s="414">
        <f t="shared" si="234"/>
        <v>87427</v>
      </c>
      <c r="J1272" s="415">
        <f t="shared" si="235"/>
        <v>0.992789171265699</v>
      </c>
    </row>
    <row r="1273" s="352" customFormat="1" ht="24" customHeight="1" spans="1:10">
      <c r="A1273" s="412">
        <v>2240699</v>
      </c>
      <c r="B1273" s="413">
        <f t="shared" si="226"/>
        <v>7</v>
      </c>
      <c r="C1273" s="6" t="s">
        <v>1055</v>
      </c>
      <c r="D1273" s="414"/>
      <c r="E1273" s="414"/>
      <c r="F1273" s="426">
        <f>VLOOKUP(A1273,[2]Sheet2!$A$1:$B$65536,2,FALSE)</f>
        <v>100760</v>
      </c>
      <c r="G1273" s="426">
        <f>VLOOKUP(A1273,[2]Sheet1!$A$1:$B$65536,2,FALSE)</f>
        <v>100760</v>
      </c>
      <c r="H1273" s="415">
        <f t="shared" si="233"/>
        <v>1</v>
      </c>
      <c r="I1273" s="414">
        <f t="shared" si="234"/>
        <v>100760</v>
      </c>
      <c r="J1273" s="415"/>
    </row>
    <row r="1274" s="352" customFormat="1" ht="24" customHeight="1" spans="1:10">
      <c r="A1274" s="407">
        <v>22407</v>
      </c>
      <c r="B1274" s="408">
        <f t="shared" si="226"/>
        <v>5</v>
      </c>
      <c r="C1274" s="409" t="s">
        <v>1056</v>
      </c>
      <c r="D1274" s="410"/>
      <c r="E1274" s="410"/>
      <c r="F1274" s="427">
        <f>VLOOKUP(A1274,[2]Sheet2!$A$1:$B$65536,2,FALSE)</f>
        <v>200000</v>
      </c>
      <c r="G1274" s="427">
        <f>VLOOKUP(A1274,[2]Sheet1!$A$1:$B$65536,2,FALSE)</f>
        <v>28744</v>
      </c>
      <c r="H1274" s="411">
        <f t="shared" si="233"/>
        <v>0.14372</v>
      </c>
      <c r="I1274" s="410">
        <f t="shared" si="234"/>
        <v>28744</v>
      </c>
      <c r="J1274" s="411"/>
    </row>
    <row r="1275" s="352" customFormat="1" ht="24" customHeight="1" spans="1:10">
      <c r="A1275" s="412">
        <v>2240703</v>
      </c>
      <c r="B1275" s="413">
        <f t="shared" si="226"/>
        <v>7</v>
      </c>
      <c r="C1275" s="6" t="s">
        <v>1057</v>
      </c>
      <c r="D1275" s="414"/>
      <c r="E1275" s="414"/>
      <c r="F1275" s="426">
        <f>VLOOKUP(A1275,[2]Sheet2!$A$1:$B$65536,2,FALSE)</f>
        <v>200000</v>
      </c>
      <c r="G1275" s="426">
        <f>VLOOKUP(A1275,[2]Sheet1!$A$1:$B$65536,2,FALSE)</f>
        <v>28744</v>
      </c>
      <c r="H1275" s="415"/>
      <c r="I1275" s="414"/>
      <c r="J1275" s="415"/>
    </row>
    <row r="1276" s="352" customFormat="1" ht="24" customHeight="1" spans="1:10">
      <c r="A1276" s="412">
        <v>2240704</v>
      </c>
      <c r="B1276" s="413">
        <f t="shared" si="226"/>
        <v>7</v>
      </c>
      <c r="C1276" s="6" t="s">
        <v>1058</v>
      </c>
      <c r="D1276" s="414"/>
      <c r="E1276" s="414"/>
      <c r="F1276" s="426"/>
      <c r="G1276" s="426"/>
      <c r="H1276" s="415"/>
      <c r="I1276" s="414"/>
      <c r="J1276" s="415"/>
    </row>
    <row r="1277" s="352" customFormat="1" ht="24" customHeight="1" spans="1:10">
      <c r="A1277" s="412">
        <v>2240799</v>
      </c>
      <c r="B1277" s="413">
        <f t="shared" si="226"/>
        <v>7</v>
      </c>
      <c r="C1277" s="6" t="s">
        <v>1059</v>
      </c>
      <c r="D1277" s="414"/>
      <c r="E1277" s="414"/>
      <c r="F1277" s="426"/>
      <c r="G1277" s="426"/>
      <c r="H1277" s="415"/>
      <c r="I1277" s="414"/>
      <c r="J1277" s="415"/>
    </row>
    <row r="1278" s="352" customFormat="1" ht="24" customHeight="1" spans="1:10">
      <c r="A1278" s="407">
        <v>22499</v>
      </c>
      <c r="B1278" s="408">
        <f t="shared" si="226"/>
        <v>5</v>
      </c>
      <c r="C1278" s="409" t="s">
        <v>1060</v>
      </c>
      <c r="D1278" s="410">
        <v>4582788.57</v>
      </c>
      <c r="E1278" s="410"/>
      <c r="F1278" s="427">
        <f>VLOOKUP(A1278,[2]Sheet2!$A$1:$B$65536,2,FALSE)</f>
        <v>474320.32</v>
      </c>
      <c r="G1278" s="427">
        <f>VLOOKUP(A1278,[2]Sheet1!$A$1:$B$65536,2,FALSE)</f>
        <v>474320.32</v>
      </c>
      <c r="H1278" s="411">
        <f t="shared" ref="H1278:H1280" si="236">G1278/F1278</f>
        <v>1</v>
      </c>
      <c r="I1278" s="410">
        <f t="shared" ref="I1278:I1286" si="237">G1278-D1278</f>
        <v>-4108468.25</v>
      </c>
      <c r="J1278" s="411">
        <f t="shared" ref="J1278:J1282" si="238">I1278/D1278</f>
        <v>-0.896499628391104</v>
      </c>
    </row>
    <row r="1279" s="352" customFormat="1" ht="24" customHeight="1" spans="1:10">
      <c r="A1279" s="412">
        <v>2249999</v>
      </c>
      <c r="B1279" s="413">
        <f t="shared" si="226"/>
        <v>7</v>
      </c>
      <c r="C1279" s="6" t="s">
        <v>1061</v>
      </c>
      <c r="D1279" s="414">
        <v>4582788.57</v>
      </c>
      <c r="E1279" s="436"/>
      <c r="F1279" s="426">
        <f>VLOOKUP(A1279,[2]Sheet2!$A$1:$B$65536,2,FALSE)</f>
        <v>474320.32</v>
      </c>
      <c r="G1279" s="426">
        <f>VLOOKUP(A1279,[2]Sheet1!$A$1:$B$65536,2,FALSE)</f>
        <v>474320.32</v>
      </c>
      <c r="H1279" s="415">
        <f t="shared" si="236"/>
        <v>1</v>
      </c>
      <c r="I1279" s="414">
        <f t="shared" si="237"/>
        <v>-4108468.25</v>
      </c>
      <c r="J1279" s="415"/>
    </row>
    <row r="1280" s="352" customFormat="1" ht="24" customHeight="1" spans="1:10">
      <c r="A1280" s="401">
        <v>227</v>
      </c>
      <c r="B1280" s="402">
        <f t="shared" si="226"/>
        <v>3</v>
      </c>
      <c r="C1280" s="423" t="s">
        <v>1062</v>
      </c>
      <c r="D1280" s="405"/>
      <c r="E1280" s="405">
        <v>30000000</v>
      </c>
      <c r="F1280" s="404">
        <f>VLOOKUP(A1280,[2]Sheet2!$A$1:$B$65536,2,FALSE)</f>
        <v>84630</v>
      </c>
      <c r="G1280" s="404"/>
      <c r="H1280" s="406">
        <f t="shared" si="236"/>
        <v>0</v>
      </c>
      <c r="I1280" s="405"/>
      <c r="J1280" s="406"/>
    </row>
    <row r="1281" s="349" customFormat="1" ht="24" customHeight="1" spans="1:10">
      <c r="A1281" s="401">
        <v>229</v>
      </c>
      <c r="B1281" s="402">
        <f t="shared" si="226"/>
        <v>3</v>
      </c>
      <c r="C1281" s="423" t="s">
        <v>1063</v>
      </c>
      <c r="D1281" s="405">
        <v>200000</v>
      </c>
      <c r="E1281" s="405"/>
      <c r="F1281" s="404"/>
      <c r="G1281" s="404"/>
      <c r="H1281" s="406"/>
      <c r="I1281" s="405">
        <f t="shared" si="237"/>
        <v>-200000</v>
      </c>
      <c r="J1281" s="406">
        <f t="shared" si="238"/>
        <v>-1</v>
      </c>
    </row>
    <row r="1282" s="349" customFormat="1" ht="24" customHeight="1" spans="1:10">
      <c r="A1282" s="407">
        <v>22902</v>
      </c>
      <c r="B1282" s="408">
        <f t="shared" si="226"/>
        <v>5</v>
      </c>
      <c r="C1282" s="409" t="s">
        <v>1064</v>
      </c>
      <c r="D1282" s="410">
        <v>200000</v>
      </c>
      <c r="E1282" s="410"/>
      <c r="F1282" s="427"/>
      <c r="G1282" s="427"/>
      <c r="H1282" s="411"/>
      <c r="I1282" s="410">
        <f t="shared" si="237"/>
        <v>-200000</v>
      </c>
      <c r="J1282" s="411">
        <f t="shared" si="238"/>
        <v>-1</v>
      </c>
    </row>
    <row r="1283" s="349" customFormat="1" ht="24" customHeight="1" spans="1:10">
      <c r="A1283" s="412">
        <v>2290201</v>
      </c>
      <c r="B1283" s="413">
        <f t="shared" si="226"/>
        <v>7</v>
      </c>
      <c r="C1283" s="6" t="s">
        <v>1065</v>
      </c>
      <c r="D1283" s="414">
        <v>200000</v>
      </c>
      <c r="E1283" s="414"/>
      <c r="F1283" s="426"/>
      <c r="G1283" s="426"/>
      <c r="H1283" s="415"/>
      <c r="I1283" s="414">
        <f t="shared" si="237"/>
        <v>-200000</v>
      </c>
      <c r="J1283" s="415"/>
    </row>
    <row r="1284" s="349" customFormat="1" ht="24" customHeight="1" spans="1:10">
      <c r="A1284" s="407">
        <v>22999</v>
      </c>
      <c r="B1284" s="408">
        <f t="shared" si="226"/>
        <v>5</v>
      </c>
      <c r="C1284" s="409" t="s">
        <v>925</v>
      </c>
      <c r="D1284" s="410">
        <v>200000</v>
      </c>
      <c r="E1284" s="410"/>
      <c r="F1284" s="427"/>
      <c r="G1284" s="427"/>
      <c r="H1284" s="411"/>
      <c r="I1284" s="410">
        <f t="shared" si="237"/>
        <v>-200000</v>
      </c>
      <c r="J1284" s="411">
        <f t="shared" ref="J1284:J1286" si="239">I1284/D1284</f>
        <v>-1</v>
      </c>
    </row>
    <row r="1285" s="349" customFormat="1" ht="24" customHeight="1" spans="1:10">
      <c r="A1285" s="412">
        <v>2299999</v>
      </c>
      <c r="B1285" s="413">
        <f t="shared" si="226"/>
        <v>7</v>
      </c>
      <c r="C1285" s="6" t="s">
        <v>1066</v>
      </c>
      <c r="D1285" s="414">
        <v>200000</v>
      </c>
      <c r="E1285" s="414"/>
      <c r="F1285" s="426"/>
      <c r="G1285" s="426"/>
      <c r="H1285" s="415"/>
      <c r="I1285" s="414">
        <f t="shared" si="237"/>
        <v>-200000</v>
      </c>
      <c r="J1285" s="415">
        <f t="shared" si="239"/>
        <v>-1</v>
      </c>
    </row>
    <row r="1286" s="349" customFormat="1" ht="24" customHeight="1" spans="1:10">
      <c r="A1286" s="401">
        <v>232</v>
      </c>
      <c r="B1286" s="402">
        <f t="shared" si="226"/>
        <v>3</v>
      </c>
      <c r="C1286" s="423" t="s">
        <v>1067</v>
      </c>
      <c r="D1286" s="405">
        <v>3182724.8</v>
      </c>
      <c r="E1286" s="405">
        <v>4270099.76</v>
      </c>
      <c r="F1286" s="404">
        <f>VLOOKUP(A1286,[2]Sheet2!$A$1:$B$65536,2,FALSE)</f>
        <v>4797149.66</v>
      </c>
      <c r="G1286" s="404">
        <f>VLOOKUP(A1286,[2]Sheet1!$A$1:$B$65536,2,FALSE)</f>
        <v>4797389.52</v>
      </c>
      <c r="H1286" s="406">
        <f>G1286/F1286</f>
        <v>1.00005000052469</v>
      </c>
      <c r="I1286" s="405">
        <f t="shared" si="237"/>
        <v>1614664.72</v>
      </c>
      <c r="J1286" s="406">
        <f t="shared" si="239"/>
        <v>0.507321500118389</v>
      </c>
    </row>
    <row r="1287" s="349" customFormat="1" ht="24" customHeight="1" spans="1:10">
      <c r="A1287" s="407">
        <v>23201</v>
      </c>
      <c r="B1287" s="408">
        <f t="shared" si="226"/>
        <v>5</v>
      </c>
      <c r="C1287" s="409" t="s">
        <v>1068</v>
      </c>
      <c r="D1287" s="410"/>
      <c r="E1287" s="410"/>
      <c r="F1287" s="410"/>
      <c r="G1287" s="410"/>
      <c r="H1287" s="411"/>
      <c r="I1287" s="410"/>
      <c r="J1287" s="411"/>
    </row>
    <row r="1288" s="349" customFormat="1" ht="24" customHeight="1" spans="1:10">
      <c r="A1288" s="407">
        <v>23202</v>
      </c>
      <c r="B1288" s="408">
        <f t="shared" ref="B1288:B1307" si="240">LEN(A1288)</f>
        <v>5</v>
      </c>
      <c r="C1288" s="409" t="s">
        <v>1069</v>
      </c>
      <c r="D1288" s="410"/>
      <c r="E1288" s="410"/>
      <c r="F1288" s="410"/>
      <c r="G1288" s="410"/>
      <c r="H1288" s="411"/>
      <c r="I1288" s="410"/>
      <c r="J1288" s="411"/>
    </row>
    <row r="1289" s="349" customFormat="1" ht="24" customHeight="1" spans="1:10">
      <c r="A1289" s="412">
        <v>2320201</v>
      </c>
      <c r="B1289" s="413">
        <f t="shared" si="240"/>
        <v>7</v>
      </c>
      <c r="C1289" s="6" t="s">
        <v>1070</v>
      </c>
      <c r="D1289" s="414"/>
      <c r="E1289" s="414"/>
      <c r="F1289" s="414"/>
      <c r="G1289" s="414"/>
      <c r="H1289" s="415"/>
      <c r="I1289" s="414"/>
      <c r="J1289" s="415"/>
    </row>
    <row r="1290" s="349" customFormat="1" ht="24" customHeight="1" spans="1:10">
      <c r="A1290" s="412">
        <v>2320202</v>
      </c>
      <c r="B1290" s="413">
        <f t="shared" si="240"/>
        <v>7</v>
      </c>
      <c r="C1290" s="6" t="s">
        <v>1071</v>
      </c>
      <c r="D1290" s="414"/>
      <c r="E1290" s="414"/>
      <c r="F1290" s="414"/>
      <c r="G1290" s="414"/>
      <c r="H1290" s="415"/>
      <c r="I1290" s="414"/>
      <c r="J1290" s="415"/>
    </row>
    <row r="1291" s="349" customFormat="1" ht="24" customHeight="1" spans="1:10">
      <c r="A1291" s="412">
        <v>2320203</v>
      </c>
      <c r="B1291" s="413">
        <f t="shared" si="240"/>
        <v>7</v>
      </c>
      <c r="C1291" s="6" t="s">
        <v>1072</v>
      </c>
      <c r="D1291" s="414"/>
      <c r="E1291" s="414"/>
      <c r="F1291" s="414"/>
      <c r="G1291" s="414"/>
      <c r="H1291" s="415"/>
      <c r="I1291" s="414"/>
      <c r="J1291" s="415"/>
    </row>
    <row r="1292" s="349" customFormat="1" ht="24" customHeight="1" spans="1:10">
      <c r="A1292" s="412">
        <v>2320299</v>
      </c>
      <c r="B1292" s="413">
        <f t="shared" si="240"/>
        <v>7</v>
      </c>
      <c r="C1292" s="6" t="s">
        <v>1073</v>
      </c>
      <c r="D1292" s="414"/>
      <c r="E1292" s="414"/>
      <c r="F1292" s="414"/>
      <c r="G1292" s="414"/>
      <c r="H1292" s="415"/>
      <c r="I1292" s="414"/>
      <c r="J1292" s="415"/>
    </row>
    <row r="1293" s="349" customFormat="1" ht="24" customHeight="1" spans="1:10">
      <c r="A1293" s="407">
        <v>23203</v>
      </c>
      <c r="B1293" s="408">
        <f t="shared" si="240"/>
        <v>5</v>
      </c>
      <c r="C1293" s="409" t="s">
        <v>1074</v>
      </c>
      <c r="D1293" s="410">
        <v>3182724.8</v>
      </c>
      <c r="E1293" s="410">
        <v>4270099.76</v>
      </c>
      <c r="F1293" s="410">
        <f>VLOOKUP(A1293,[2]Sheet2!$A$1:$B$65536,2,FALSE)</f>
        <v>4797149.66</v>
      </c>
      <c r="G1293" s="410">
        <f>VLOOKUP(A1293,[2]Sheet1!$A$1:$B$65536,2,FALSE)</f>
        <v>4797389.52</v>
      </c>
      <c r="H1293" s="411">
        <f>G1293/F1293</f>
        <v>1.00005000052469</v>
      </c>
      <c r="I1293" s="410">
        <f t="shared" ref="I1293:I1298" si="241">G1293-D1293</f>
        <v>1614664.72</v>
      </c>
      <c r="J1293" s="411">
        <f t="shared" ref="J1293:J1298" si="242">I1293/D1293</f>
        <v>0.507321500118389</v>
      </c>
    </row>
    <row r="1294" s="349" customFormat="1" ht="24" customHeight="1" spans="1:10">
      <c r="A1294" s="412">
        <v>2320301</v>
      </c>
      <c r="B1294" s="413">
        <f t="shared" si="240"/>
        <v>7</v>
      </c>
      <c r="C1294" s="6" t="s">
        <v>1075</v>
      </c>
      <c r="D1294" s="414">
        <v>3182724.8</v>
      </c>
      <c r="E1294" s="414">
        <v>4270099.76</v>
      </c>
      <c r="F1294" s="414">
        <f>VLOOKUP(A1294,[2]Sheet2!$A$1:$B$65536,2,FALSE)</f>
        <v>4797149.66</v>
      </c>
      <c r="G1294" s="414">
        <f>VLOOKUP(A1294,[2]Sheet1!$A$1:$B$65536,2,FALSE)</f>
        <v>4797389.52</v>
      </c>
      <c r="H1294" s="415">
        <f>G1294/F1294</f>
        <v>1.00005000052469</v>
      </c>
      <c r="I1294" s="414">
        <f t="shared" si="241"/>
        <v>1614664.72</v>
      </c>
      <c r="J1294" s="415">
        <f t="shared" si="242"/>
        <v>0.507321500118389</v>
      </c>
    </row>
    <row r="1295" s="349" customFormat="1" ht="24" customHeight="1" spans="1:10">
      <c r="A1295" s="412">
        <v>2320302</v>
      </c>
      <c r="B1295" s="413">
        <f t="shared" si="240"/>
        <v>7</v>
      </c>
      <c r="C1295" s="6" t="s">
        <v>1076</v>
      </c>
      <c r="D1295" s="414"/>
      <c r="E1295" s="414"/>
      <c r="F1295" s="414"/>
      <c r="G1295" s="414"/>
      <c r="H1295" s="415"/>
      <c r="I1295" s="414"/>
      <c r="J1295" s="415"/>
    </row>
    <row r="1296" s="349" customFormat="1" ht="24" customHeight="1" spans="1:10">
      <c r="A1296" s="412">
        <v>2320303</v>
      </c>
      <c r="B1296" s="413">
        <f t="shared" si="240"/>
        <v>7</v>
      </c>
      <c r="C1296" s="6" t="s">
        <v>1077</v>
      </c>
      <c r="D1296" s="414"/>
      <c r="E1296" s="414"/>
      <c r="F1296" s="414"/>
      <c r="G1296" s="414"/>
      <c r="H1296" s="415"/>
      <c r="I1296" s="414"/>
      <c r="J1296" s="415"/>
    </row>
    <row r="1297" s="349" customFormat="1" ht="24" customHeight="1" spans="1:10">
      <c r="A1297" s="412">
        <v>2320399</v>
      </c>
      <c r="B1297" s="413">
        <f t="shared" si="240"/>
        <v>7</v>
      </c>
      <c r="C1297" s="6" t="s">
        <v>1078</v>
      </c>
      <c r="D1297" s="414"/>
      <c r="E1297" s="414"/>
      <c r="F1297" s="414"/>
      <c r="G1297" s="414"/>
      <c r="H1297" s="415"/>
      <c r="I1297" s="414"/>
      <c r="J1297" s="415"/>
    </row>
    <row r="1298" s="349" customFormat="1" ht="24" customHeight="1" spans="1:10">
      <c r="A1298" s="401">
        <v>233</v>
      </c>
      <c r="B1298" s="402">
        <f t="shared" si="240"/>
        <v>3</v>
      </c>
      <c r="C1298" s="423" t="s">
        <v>1079</v>
      </c>
      <c r="D1298" s="405">
        <v>74530.69</v>
      </c>
      <c r="E1298" s="405"/>
      <c r="F1298" s="423"/>
      <c r="G1298" s="405">
        <f>VLOOKUP(A1298,[2]Sheet1!$A$1:$B$65536,2,FALSE)</f>
        <v>1520</v>
      </c>
      <c r="H1298" s="406"/>
      <c r="I1298" s="405">
        <f t="shared" si="241"/>
        <v>-73010.69</v>
      </c>
      <c r="J1298" s="406">
        <f t="shared" si="242"/>
        <v>-0.979605716785931</v>
      </c>
    </row>
    <row r="1299" s="349" customFormat="1" ht="24" customHeight="1" spans="1:10">
      <c r="A1299" s="407">
        <v>23301</v>
      </c>
      <c r="B1299" s="408">
        <f t="shared" si="240"/>
        <v>5</v>
      </c>
      <c r="C1299" s="409" t="s">
        <v>1080</v>
      </c>
      <c r="D1299" s="410"/>
      <c r="E1299" s="410"/>
      <c r="F1299" s="410"/>
      <c r="G1299" s="410"/>
      <c r="H1299" s="411"/>
      <c r="I1299" s="410"/>
      <c r="J1299" s="411"/>
    </row>
    <row r="1300" s="349" customFormat="1" ht="24" customHeight="1" spans="1:10">
      <c r="A1300" s="437">
        <v>23302</v>
      </c>
      <c r="B1300" s="438">
        <f t="shared" si="240"/>
        <v>5</v>
      </c>
      <c r="C1300" s="439" t="s">
        <v>1081</v>
      </c>
      <c r="D1300" s="440"/>
      <c r="E1300" s="440"/>
      <c r="F1300" s="410"/>
      <c r="G1300" s="410"/>
      <c r="H1300" s="411"/>
      <c r="I1300" s="410"/>
      <c r="J1300" s="411"/>
    </row>
    <row r="1301" s="349" customFormat="1" ht="24" customHeight="1" spans="1:10">
      <c r="A1301" s="407">
        <v>23303</v>
      </c>
      <c r="B1301" s="408">
        <f t="shared" si="240"/>
        <v>5</v>
      </c>
      <c r="C1301" s="409" t="s">
        <v>1082</v>
      </c>
      <c r="D1301" s="220">
        <v>74530.69</v>
      </c>
      <c r="E1301" s="220"/>
      <c r="F1301" s="410"/>
      <c r="G1301" s="410">
        <f>VLOOKUP(A1301,[2]Sheet1!$A$1:$B$65536,2,FALSE)</f>
        <v>1520</v>
      </c>
      <c r="H1301" s="411"/>
      <c r="I1301" s="410">
        <f t="shared" ref="I1301:I1307" si="243">G1301-D1301</f>
        <v>-73010.69</v>
      </c>
      <c r="J1301" s="411">
        <f t="shared" ref="J1301:J1307" si="244">I1301/D1301</f>
        <v>-0.979605716785931</v>
      </c>
    </row>
    <row r="1302" s="352" customFormat="1" ht="24" customHeight="1" spans="1:10">
      <c r="A1302" s="441">
        <v>23006</v>
      </c>
      <c r="B1302" s="408">
        <f t="shared" si="240"/>
        <v>5</v>
      </c>
      <c r="C1302" s="442" t="s">
        <v>1083</v>
      </c>
      <c r="D1302" s="268">
        <v>242256863.52</v>
      </c>
      <c r="E1302" s="268">
        <f t="shared" ref="E1302:G1302" si="245">SUM(E1303:E1304)</f>
        <v>426709849.86</v>
      </c>
      <c r="F1302" s="268">
        <f t="shared" si="245"/>
        <v>378985852.91</v>
      </c>
      <c r="G1302" s="268">
        <f t="shared" si="245"/>
        <v>401848257.5</v>
      </c>
      <c r="H1302" s="443">
        <f t="shared" ref="H1302:H1304" si="246">G1302/F1302</f>
        <v>1.06032521904038</v>
      </c>
      <c r="I1302" s="268">
        <f t="shared" si="243"/>
        <v>159591393.98</v>
      </c>
      <c r="J1302" s="443">
        <f t="shared" si="244"/>
        <v>0.658769339539578</v>
      </c>
    </row>
    <row r="1303" s="352" customFormat="1" ht="24" customHeight="1" spans="1:10">
      <c r="A1303" s="444">
        <v>2300601</v>
      </c>
      <c r="B1303" s="413">
        <f t="shared" si="240"/>
        <v>7</v>
      </c>
      <c r="C1303" s="445" t="s">
        <v>1084</v>
      </c>
      <c r="D1303" s="226">
        <v>459821.8</v>
      </c>
      <c r="E1303" s="226">
        <v>459821.8</v>
      </c>
      <c r="F1303" s="226">
        <v>459821.8</v>
      </c>
      <c r="G1303" s="414">
        <v>459821.8</v>
      </c>
      <c r="H1303" s="415">
        <f t="shared" si="246"/>
        <v>1</v>
      </c>
      <c r="I1303" s="226">
        <f t="shared" si="243"/>
        <v>0</v>
      </c>
      <c r="J1303" s="415">
        <f t="shared" si="244"/>
        <v>0</v>
      </c>
    </row>
    <row r="1304" s="349" customFormat="1" ht="24" customHeight="1" spans="1:10">
      <c r="A1304" s="444">
        <v>2300602</v>
      </c>
      <c r="B1304" s="413">
        <f t="shared" si="240"/>
        <v>7</v>
      </c>
      <c r="C1304" s="446" t="s">
        <v>1085</v>
      </c>
      <c r="D1304" s="226">
        <v>241797041.72</v>
      </c>
      <c r="E1304" s="226">
        <v>426250028.06</v>
      </c>
      <c r="F1304" s="226">
        <v>378526031.11</v>
      </c>
      <c r="G1304" s="414">
        <v>401388435.7</v>
      </c>
      <c r="H1304" s="415">
        <f t="shared" si="246"/>
        <v>1.06039850026419</v>
      </c>
      <c r="I1304" s="226">
        <f t="shared" si="243"/>
        <v>159591393.98</v>
      </c>
      <c r="J1304" s="415">
        <f t="shared" si="244"/>
        <v>0.660022111291197</v>
      </c>
    </row>
    <row r="1305" s="349" customFormat="1" ht="24" customHeight="1" spans="1:10">
      <c r="A1305" s="442">
        <v>23008</v>
      </c>
      <c r="B1305" s="408">
        <f t="shared" si="240"/>
        <v>5</v>
      </c>
      <c r="C1305" s="447" t="s">
        <v>1086</v>
      </c>
      <c r="D1305" s="268">
        <v>992815.39</v>
      </c>
      <c r="E1305" s="268"/>
      <c r="F1305" s="268"/>
      <c r="G1305" s="268">
        <v>3439828</v>
      </c>
      <c r="H1305" s="443"/>
      <c r="I1305" s="268">
        <f t="shared" si="243"/>
        <v>2447012.61</v>
      </c>
      <c r="J1305" s="443">
        <f t="shared" si="244"/>
        <v>2.46472066674954</v>
      </c>
    </row>
    <row r="1306" s="349" customFormat="1" ht="24" customHeight="1" spans="1:10">
      <c r="A1306" s="442">
        <v>23015</v>
      </c>
      <c r="B1306" s="408">
        <f t="shared" si="240"/>
        <v>5</v>
      </c>
      <c r="C1306" s="447" t="s">
        <v>1087</v>
      </c>
      <c r="D1306" s="268">
        <v>388248463.09</v>
      </c>
      <c r="E1306" s="268"/>
      <c r="F1306" s="268"/>
      <c r="G1306" s="268">
        <v>398646973.6</v>
      </c>
      <c r="H1306" s="443"/>
      <c r="I1306" s="268">
        <f t="shared" si="243"/>
        <v>10398510.5100001</v>
      </c>
      <c r="J1306" s="443">
        <f t="shared" si="244"/>
        <v>0.0267831337366803</v>
      </c>
    </row>
    <row r="1307" s="349" customFormat="1" ht="24" customHeight="1" spans="1:10">
      <c r="A1307" s="448">
        <v>231</v>
      </c>
      <c r="B1307" s="402">
        <f t="shared" si="240"/>
        <v>3</v>
      </c>
      <c r="C1307" s="449" t="s">
        <v>1088</v>
      </c>
      <c r="D1307" s="450">
        <v>14610000</v>
      </c>
      <c r="E1307" s="450">
        <v>264000</v>
      </c>
      <c r="F1307" s="450">
        <v>5999900</v>
      </c>
      <c r="G1307" s="450">
        <v>4798648.56</v>
      </c>
      <c r="H1307" s="406">
        <f>G1307/F1307</f>
        <v>0.799788089801497</v>
      </c>
      <c r="I1307" s="450">
        <f t="shared" si="243"/>
        <v>-9811351.44</v>
      </c>
      <c r="J1307" s="406">
        <f t="shared" si="244"/>
        <v>-0.671550406570842</v>
      </c>
    </row>
    <row r="1308" s="348" customFormat="1" ht="24" customHeight="1" spans="1:10">
      <c r="A1308" s="451"/>
      <c r="B1308" s="452"/>
      <c r="C1308" s="453"/>
      <c r="D1308" s="454"/>
      <c r="E1308" s="454"/>
      <c r="F1308" s="454"/>
      <c r="G1308" s="455"/>
      <c r="H1308" s="456"/>
      <c r="I1308" s="454"/>
      <c r="J1308" s="456"/>
    </row>
    <row r="1309" s="347" customFormat="1" ht="24" customHeight="1" spans="1:10">
      <c r="A1309" s="457"/>
      <c r="B1309" s="317"/>
      <c r="C1309" s="458" t="s">
        <v>1089</v>
      </c>
      <c r="D1309" s="454">
        <v>529348746.27</v>
      </c>
      <c r="E1309" s="454"/>
      <c r="F1309" s="454">
        <f>F1310+F1311</f>
        <v>0</v>
      </c>
      <c r="G1309" s="454">
        <f>G1310+G1311</f>
        <v>440435017.21</v>
      </c>
      <c r="H1309" s="454"/>
      <c r="I1309" s="454">
        <f t="shared" ref="I1309:I1312" si="247">G1309-D1309</f>
        <v>-88913729.06</v>
      </c>
      <c r="J1309" s="456">
        <f t="shared" ref="J1309:J1312" si="248">I1309/D1309</f>
        <v>-0.167968148950047</v>
      </c>
    </row>
    <row r="1310" s="347" customFormat="1" ht="24" customHeight="1" spans="1:10">
      <c r="A1310" s="459"/>
      <c r="B1310" s="460"/>
      <c r="C1310" s="461" t="s">
        <v>1090</v>
      </c>
      <c r="D1310" s="226">
        <v>529348746.27</v>
      </c>
      <c r="E1310" s="226"/>
      <c r="F1310" s="226">
        <v>0</v>
      </c>
      <c r="G1310" s="455">
        <v>440435017.21</v>
      </c>
      <c r="H1310" s="454"/>
      <c r="I1310" s="226">
        <f t="shared" si="247"/>
        <v>-88913729.06</v>
      </c>
      <c r="J1310" s="415">
        <f t="shared" si="248"/>
        <v>-0.167968148950047</v>
      </c>
    </row>
    <row r="1311" s="347" customFormat="1" ht="24" customHeight="1" spans="1:10">
      <c r="A1311" s="459"/>
      <c r="B1311" s="460"/>
      <c r="C1311" s="461" t="s">
        <v>1091</v>
      </c>
      <c r="D1311" s="226"/>
      <c r="E1311" s="226"/>
      <c r="F1311" s="226"/>
      <c r="G1311" s="455"/>
      <c r="H1311" s="415"/>
      <c r="I1311" s="226"/>
      <c r="J1311" s="415"/>
    </row>
    <row r="1312" s="348" customFormat="1" ht="24" customHeight="1" spans="1:10">
      <c r="A1312" s="451"/>
      <c r="B1312" s="413"/>
      <c r="C1312" s="453" t="s">
        <v>1092</v>
      </c>
      <c r="D1312" s="454">
        <f t="shared" ref="D1312:G1312" si="249">D7+D1302+D1305+D1306+D1307+D1309</f>
        <v>3602341916.58</v>
      </c>
      <c r="E1312" s="454">
        <f t="shared" si="249"/>
        <v>2442509744.87</v>
      </c>
      <c r="F1312" s="454">
        <f t="shared" si="249"/>
        <v>3588306771.94</v>
      </c>
      <c r="G1312" s="454">
        <f t="shared" si="249"/>
        <v>3962437267.08</v>
      </c>
      <c r="H1312" s="456">
        <f>G1312/F1312</f>
        <v>1.10426379875479</v>
      </c>
      <c r="I1312" s="454">
        <f t="shared" si="247"/>
        <v>360095350.5</v>
      </c>
      <c r="J1312" s="456">
        <f t="shared" si="248"/>
        <v>0.099961458084431</v>
      </c>
    </row>
    <row r="1313" customHeight="1" spans="7:7">
      <c r="G1313" s="462"/>
    </row>
  </sheetData>
  <autoFilter xmlns:etc="http://www.wps.cn/officeDocument/2017/etCustomData" ref="A6:J1307" etc:filterBottomFollowUsedRange="0">
    <extLst/>
  </autoFilter>
  <mergeCells count="11">
    <mergeCell ref="A2:J2"/>
    <mergeCell ref="E4:J4"/>
    <mergeCell ref="I5:J5"/>
    <mergeCell ref="A4:A6"/>
    <mergeCell ref="B4:B6"/>
    <mergeCell ref="C4:C6"/>
    <mergeCell ref="D4:D6"/>
    <mergeCell ref="E5:E6"/>
    <mergeCell ref="F5:F6"/>
    <mergeCell ref="G5:G6"/>
    <mergeCell ref="H5:H6"/>
  </mergeCells>
  <printOptions horizontalCentered="1"/>
  <pageMargins left="0.550694444444444" right="0.550694444444444" top="0.550694444444444" bottom="0.550694444444444" header="0.5" footer="0.5"/>
  <pageSetup paperSize="9" scale="74" firstPageNumber="70" fitToHeight="0" orientation="landscape" useFirstPageNumber="1" horizontalDpi="600"/>
  <headerFooter>
    <oddFooter>&amp;R-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4"/>
  <sheetViews>
    <sheetView zoomScale="70" zoomScaleNormal="70" topLeftCell="A49" workbookViewId="0">
      <selection activeCell="L35" sqref="L35"/>
    </sheetView>
  </sheetViews>
  <sheetFormatPr defaultColWidth="12.125" defaultRowHeight="15.65" customHeight="1" outlineLevelCol="7"/>
  <cols>
    <col min="1" max="1" width="9.25833333333333" style="93" customWidth="1"/>
    <col min="2" max="2" width="40.5" style="93" customWidth="1"/>
    <col min="3" max="8" width="16.625" style="93" customWidth="1"/>
    <col min="9" max="16384" width="12.125" style="92"/>
  </cols>
  <sheetData>
    <row r="1" s="92" customFormat="1" customHeight="1" spans="1:8">
      <c r="A1" s="94" t="s">
        <v>1096</v>
      </c>
      <c r="B1" s="93"/>
      <c r="C1" s="93"/>
      <c r="D1" s="93"/>
      <c r="E1" s="93"/>
      <c r="F1" s="93"/>
      <c r="G1" s="93"/>
      <c r="H1" s="93"/>
    </row>
    <row r="2" s="92" customFormat="1" ht="42.75" customHeight="1" spans="1:8">
      <c r="A2" s="95" t="s">
        <v>1097</v>
      </c>
      <c r="B2" s="95"/>
      <c r="C2" s="95"/>
      <c r="D2" s="95"/>
      <c r="E2" s="95"/>
      <c r="F2" s="95"/>
      <c r="G2" s="95"/>
      <c r="H2" s="95"/>
    </row>
    <row r="3" s="92" customFormat="1" ht="17.25" customHeight="1" spans="1:8">
      <c r="A3" s="333"/>
      <c r="B3" s="333"/>
      <c r="C3" s="333"/>
      <c r="D3" s="96"/>
      <c r="E3" s="96"/>
      <c r="F3" s="96"/>
      <c r="G3" s="96"/>
      <c r="H3" s="96" t="str">
        <f>"单位："&amp;'[3]##BASEINFO'!$B$19</f>
        <v>单位：万元</v>
      </c>
    </row>
    <row r="4" s="332" customFormat="1" ht="17.25" customHeight="1" spans="1:8">
      <c r="A4" s="334" t="s">
        <v>3</v>
      </c>
      <c r="B4" s="335" t="s">
        <v>1098</v>
      </c>
      <c r="C4" s="334" t="s">
        <v>55</v>
      </c>
      <c r="D4" s="336" t="s">
        <v>1099</v>
      </c>
      <c r="E4" s="337"/>
      <c r="F4" s="334" t="s">
        <v>1100</v>
      </c>
      <c r="G4" s="336" t="s">
        <v>1099</v>
      </c>
      <c r="H4" s="337"/>
    </row>
    <row r="5" s="332" customFormat="1" ht="35.25" customHeight="1" spans="1:8">
      <c r="A5" s="338"/>
      <c r="B5" s="339"/>
      <c r="C5" s="338"/>
      <c r="D5" s="340" t="s">
        <v>1101</v>
      </c>
      <c r="E5" s="341" t="s">
        <v>1102</v>
      </c>
      <c r="F5" s="338"/>
      <c r="G5" s="340" t="s">
        <v>1101</v>
      </c>
      <c r="H5" s="341" t="s">
        <v>1102</v>
      </c>
    </row>
    <row r="6" s="92" customFormat="1" ht="17.25" customHeight="1" spans="1:8">
      <c r="A6" s="342"/>
      <c r="B6" s="343" t="s">
        <v>55</v>
      </c>
      <c r="C6" s="344">
        <f t="shared" ref="C6:G6" si="0">C7+C12+C23+C31+C38+C42+C45+C49+C54+C60+C64+C69</f>
        <v>271327</v>
      </c>
      <c r="D6" s="344">
        <v>271327</v>
      </c>
      <c r="E6" s="344">
        <v>0</v>
      </c>
      <c r="F6" s="344">
        <f t="shared" si="0"/>
        <v>129846</v>
      </c>
      <c r="G6" s="344">
        <f t="shared" si="0"/>
        <v>129846</v>
      </c>
      <c r="H6" s="344">
        <v>0</v>
      </c>
    </row>
    <row r="7" s="92" customFormat="1" ht="17.25" customHeight="1" spans="1:8">
      <c r="A7" s="345">
        <v>501</v>
      </c>
      <c r="B7" s="345" t="s">
        <v>1103</v>
      </c>
      <c r="C7" s="346">
        <f t="shared" ref="C7:G7" si="1">SUM(C8:C11)</f>
        <v>47625</v>
      </c>
      <c r="D7" s="346">
        <v>47625</v>
      </c>
      <c r="E7" s="346">
        <v>0</v>
      </c>
      <c r="F7" s="346">
        <f t="shared" si="1"/>
        <v>40142</v>
      </c>
      <c r="G7" s="346">
        <f t="shared" si="1"/>
        <v>40142</v>
      </c>
      <c r="H7" s="346">
        <v>0</v>
      </c>
    </row>
    <row r="8" s="92" customFormat="1" ht="17.25" customHeight="1" spans="1:8">
      <c r="A8" s="342">
        <v>50101</v>
      </c>
      <c r="B8" s="342" t="s">
        <v>1104</v>
      </c>
      <c r="C8" s="344">
        <v>19737</v>
      </c>
      <c r="D8" s="344">
        <v>19737</v>
      </c>
      <c r="E8" s="344">
        <v>0</v>
      </c>
      <c r="F8" s="344">
        <v>18418</v>
      </c>
      <c r="G8" s="344">
        <v>18418</v>
      </c>
      <c r="H8" s="344">
        <v>0</v>
      </c>
    </row>
    <row r="9" s="92" customFormat="1" ht="17.25" customHeight="1" spans="1:8">
      <c r="A9" s="342">
        <v>50102</v>
      </c>
      <c r="B9" s="342" t="s">
        <v>1105</v>
      </c>
      <c r="C9" s="344">
        <v>3238</v>
      </c>
      <c r="D9" s="344">
        <v>3238</v>
      </c>
      <c r="E9" s="344">
        <v>0</v>
      </c>
      <c r="F9" s="344">
        <v>3221</v>
      </c>
      <c r="G9" s="344">
        <v>3221</v>
      </c>
      <c r="H9" s="344">
        <v>0</v>
      </c>
    </row>
    <row r="10" s="92" customFormat="1" ht="17.25" customHeight="1" spans="1:8">
      <c r="A10" s="342">
        <v>50103</v>
      </c>
      <c r="B10" s="342" t="s">
        <v>1106</v>
      </c>
      <c r="C10" s="344">
        <v>1071</v>
      </c>
      <c r="D10" s="344">
        <v>1071</v>
      </c>
      <c r="E10" s="344">
        <v>0</v>
      </c>
      <c r="F10" s="344">
        <v>1071</v>
      </c>
      <c r="G10" s="344">
        <v>1071</v>
      </c>
      <c r="H10" s="344">
        <v>0</v>
      </c>
    </row>
    <row r="11" s="92" customFormat="1" ht="17.25" customHeight="1" spans="1:8">
      <c r="A11" s="342">
        <v>50199</v>
      </c>
      <c r="B11" s="342" t="s">
        <v>1107</v>
      </c>
      <c r="C11" s="344">
        <v>23579</v>
      </c>
      <c r="D11" s="344">
        <v>23579</v>
      </c>
      <c r="E11" s="344">
        <v>0</v>
      </c>
      <c r="F11" s="344">
        <v>17432</v>
      </c>
      <c r="G11" s="344">
        <v>17432</v>
      </c>
      <c r="H11" s="344">
        <v>0</v>
      </c>
    </row>
    <row r="12" s="92" customFormat="1" ht="17.25" customHeight="1" spans="1:8">
      <c r="A12" s="345">
        <v>502</v>
      </c>
      <c r="B12" s="345" t="s">
        <v>1108</v>
      </c>
      <c r="C12" s="346">
        <f t="shared" ref="C12:G12" si="2">SUM(C13:C22)</f>
        <v>36278</v>
      </c>
      <c r="D12" s="346">
        <v>36278</v>
      </c>
      <c r="E12" s="346">
        <v>0</v>
      </c>
      <c r="F12" s="346">
        <f t="shared" si="2"/>
        <v>2780</v>
      </c>
      <c r="G12" s="346">
        <f t="shared" si="2"/>
        <v>2780</v>
      </c>
      <c r="H12" s="346">
        <v>0</v>
      </c>
    </row>
    <row r="13" s="92" customFormat="1" ht="17.25" customHeight="1" spans="1:8">
      <c r="A13" s="342">
        <v>50201</v>
      </c>
      <c r="B13" s="342" t="s">
        <v>1109</v>
      </c>
      <c r="C13" s="344">
        <v>14410</v>
      </c>
      <c r="D13" s="344">
        <v>14410</v>
      </c>
      <c r="E13" s="344">
        <v>0</v>
      </c>
      <c r="F13" s="344">
        <v>1675</v>
      </c>
      <c r="G13" s="344">
        <v>1675</v>
      </c>
      <c r="H13" s="344">
        <v>0</v>
      </c>
    </row>
    <row r="14" s="92" customFormat="1" ht="17.25" customHeight="1" spans="1:8">
      <c r="A14" s="342">
        <v>50202</v>
      </c>
      <c r="B14" s="342" t="s">
        <v>1110</v>
      </c>
      <c r="C14" s="344">
        <v>12</v>
      </c>
      <c r="D14" s="344">
        <v>12</v>
      </c>
      <c r="E14" s="344">
        <v>0</v>
      </c>
      <c r="F14" s="344">
        <v>2</v>
      </c>
      <c r="G14" s="344">
        <v>2</v>
      </c>
      <c r="H14" s="344">
        <v>0</v>
      </c>
    </row>
    <row r="15" s="92" customFormat="1" ht="17.25" customHeight="1" spans="1:8">
      <c r="A15" s="342">
        <v>50203</v>
      </c>
      <c r="B15" s="342" t="s">
        <v>1111</v>
      </c>
      <c r="C15" s="344">
        <v>18</v>
      </c>
      <c r="D15" s="344">
        <v>18</v>
      </c>
      <c r="E15" s="344">
        <v>0</v>
      </c>
      <c r="F15" s="344">
        <v>5</v>
      </c>
      <c r="G15" s="344">
        <v>5</v>
      </c>
      <c r="H15" s="344">
        <v>0</v>
      </c>
    </row>
    <row r="16" s="92" customFormat="1" ht="17.25" customHeight="1" spans="1:8">
      <c r="A16" s="342">
        <v>50204</v>
      </c>
      <c r="B16" s="342" t="s">
        <v>1112</v>
      </c>
      <c r="C16" s="344">
        <v>160</v>
      </c>
      <c r="D16" s="344">
        <v>160</v>
      </c>
      <c r="E16" s="344">
        <v>0</v>
      </c>
      <c r="F16" s="344"/>
      <c r="G16" s="344"/>
      <c r="H16" s="344">
        <v>0</v>
      </c>
    </row>
    <row r="17" s="92" customFormat="1" ht="17.25" customHeight="1" spans="1:8">
      <c r="A17" s="342">
        <v>50205</v>
      </c>
      <c r="B17" s="342" t="s">
        <v>1113</v>
      </c>
      <c r="C17" s="344">
        <v>17132</v>
      </c>
      <c r="D17" s="344">
        <v>17132</v>
      </c>
      <c r="E17" s="344">
        <v>0</v>
      </c>
      <c r="F17" s="344">
        <v>393</v>
      </c>
      <c r="G17" s="344">
        <v>393</v>
      </c>
      <c r="H17" s="344">
        <v>0</v>
      </c>
    </row>
    <row r="18" s="92" customFormat="1" ht="17.25" customHeight="1" spans="1:8">
      <c r="A18" s="342">
        <v>50206</v>
      </c>
      <c r="B18" s="342" t="s">
        <v>1114</v>
      </c>
      <c r="C18" s="344">
        <v>11</v>
      </c>
      <c r="D18" s="344">
        <v>11</v>
      </c>
      <c r="E18" s="344">
        <v>0</v>
      </c>
      <c r="F18" s="344">
        <v>4</v>
      </c>
      <c r="G18" s="344">
        <v>4</v>
      </c>
      <c r="H18" s="344">
        <v>0</v>
      </c>
    </row>
    <row r="19" s="92" customFormat="1" ht="17.25" customHeight="1" spans="1:8">
      <c r="A19" s="342">
        <v>50207</v>
      </c>
      <c r="B19" s="342" t="s">
        <v>1115</v>
      </c>
      <c r="C19" s="344">
        <v>2</v>
      </c>
      <c r="D19" s="344">
        <v>2</v>
      </c>
      <c r="E19" s="344">
        <v>0</v>
      </c>
      <c r="F19" s="344"/>
      <c r="G19" s="344"/>
      <c r="H19" s="344">
        <v>0</v>
      </c>
    </row>
    <row r="20" s="92" customFormat="1" ht="17.25" customHeight="1" spans="1:8">
      <c r="A20" s="342">
        <v>50208</v>
      </c>
      <c r="B20" s="342" t="s">
        <v>1116</v>
      </c>
      <c r="C20" s="344">
        <v>81</v>
      </c>
      <c r="D20" s="344">
        <v>81</v>
      </c>
      <c r="E20" s="344">
        <v>0</v>
      </c>
      <c r="F20" s="344">
        <v>81</v>
      </c>
      <c r="G20" s="344">
        <v>81</v>
      </c>
      <c r="H20" s="344">
        <v>0</v>
      </c>
    </row>
    <row r="21" s="92" customFormat="1" ht="17.25" customHeight="1" spans="1:8">
      <c r="A21" s="342">
        <v>50209</v>
      </c>
      <c r="B21" s="342" t="s">
        <v>1117</v>
      </c>
      <c r="C21" s="344">
        <v>70</v>
      </c>
      <c r="D21" s="344">
        <v>70</v>
      </c>
      <c r="E21" s="344">
        <v>0</v>
      </c>
      <c r="F21" s="344">
        <v>28</v>
      </c>
      <c r="G21" s="344">
        <v>28</v>
      </c>
      <c r="H21" s="344">
        <v>0</v>
      </c>
    </row>
    <row r="22" s="92" customFormat="1" ht="17.25" customHeight="1" spans="1:8">
      <c r="A22" s="342">
        <v>50299</v>
      </c>
      <c r="B22" s="342" t="s">
        <v>1118</v>
      </c>
      <c r="C22" s="344">
        <v>4382</v>
      </c>
      <c r="D22" s="344">
        <v>4382</v>
      </c>
      <c r="E22" s="344">
        <v>0</v>
      </c>
      <c r="F22" s="344">
        <v>592</v>
      </c>
      <c r="G22" s="344">
        <v>592</v>
      </c>
      <c r="H22" s="344">
        <v>0</v>
      </c>
    </row>
    <row r="23" s="92" customFormat="1" ht="17.25" customHeight="1" spans="1:8">
      <c r="A23" s="345">
        <v>503</v>
      </c>
      <c r="B23" s="345" t="s">
        <v>1119</v>
      </c>
      <c r="C23" s="346">
        <f t="shared" ref="C23:G23" si="3">SUM(C24:C30)</f>
        <v>16828</v>
      </c>
      <c r="D23" s="346">
        <v>16828</v>
      </c>
      <c r="E23" s="346">
        <v>0</v>
      </c>
      <c r="F23" s="346">
        <f t="shared" si="3"/>
        <v>31</v>
      </c>
      <c r="G23" s="346">
        <f t="shared" si="3"/>
        <v>31</v>
      </c>
      <c r="H23" s="346">
        <v>0</v>
      </c>
    </row>
    <row r="24" s="92" customFormat="1" ht="17.25" customHeight="1" spans="1:8">
      <c r="A24" s="342">
        <v>50301</v>
      </c>
      <c r="B24" s="342" t="s">
        <v>1120</v>
      </c>
      <c r="C24" s="344">
        <v>5</v>
      </c>
      <c r="D24" s="344">
        <v>5</v>
      </c>
      <c r="E24" s="344">
        <v>0</v>
      </c>
      <c r="F24" s="344"/>
      <c r="G24" s="344"/>
      <c r="H24" s="344">
        <v>0</v>
      </c>
    </row>
    <row r="25" s="92" customFormat="1" ht="17.25" customHeight="1" spans="1:8">
      <c r="A25" s="342">
        <v>50302</v>
      </c>
      <c r="B25" s="342" t="s">
        <v>1121</v>
      </c>
      <c r="C25" s="344">
        <v>10467</v>
      </c>
      <c r="D25" s="344">
        <v>10467</v>
      </c>
      <c r="E25" s="344">
        <v>0</v>
      </c>
      <c r="F25" s="344">
        <v>30</v>
      </c>
      <c r="G25" s="344">
        <v>30</v>
      </c>
      <c r="H25" s="344">
        <v>0</v>
      </c>
    </row>
    <row r="26" s="92" customFormat="1" ht="17.25" customHeight="1" spans="1:8">
      <c r="A26" s="342">
        <v>50303</v>
      </c>
      <c r="B26" s="342" t="s">
        <v>1122</v>
      </c>
      <c r="C26" s="344">
        <v>14</v>
      </c>
      <c r="D26" s="344">
        <v>14</v>
      </c>
      <c r="E26" s="344">
        <v>0</v>
      </c>
      <c r="F26" s="344"/>
      <c r="G26" s="344"/>
      <c r="H26" s="344">
        <v>0</v>
      </c>
    </row>
    <row r="27" s="92" customFormat="1" ht="17.25" customHeight="1" spans="1:8">
      <c r="A27" s="342">
        <v>50305</v>
      </c>
      <c r="B27" s="342" t="s">
        <v>1123</v>
      </c>
      <c r="C27" s="344"/>
      <c r="D27" s="344"/>
      <c r="E27" s="344">
        <v>0</v>
      </c>
      <c r="F27" s="344"/>
      <c r="G27" s="344"/>
      <c r="H27" s="344">
        <v>0</v>
      </c>
    </row>
    <row r="28" s="92" customFormat="1" ht="17.25" customHeight="1" spans="1:8">
      <c r="A28" s="342">
        <v>50306</v>
      </c>
      <c r="B28" s="342" t="s">
        <v>1124</v>
      </c>
      <c r="C28" s="344">
        <v>411</v>
      </c>
      <c r="D28" s="344">
        <v>411</v>
      </c>
      <c r="E28" s="344">
        <v>0</v>
      </c>
      <c r="F28" s="344">
        <v>1</v>
      </c>
      <c r="G28" s="344">
        <v>1</v>
      </c>
      <c r="H28" s="344">
        <v>0</v>
      </c>
    </row>
    <row r="29" s="92" customFormat="1" ht="17.25" customHeight="1" spans="1:8">
      <c r="A29" s="342">
        <v>50307</v>
      </c>
      <c r="B29" s="342" t="s">
        <v>1125</v>
      </c>
      <c r="C29" s="344">
        <v>5144</v>
      </c>
      <c r="D29" s="344">
        <v>5144</v>
      </c>
      <c r="E29" s="344">
        <v>0</v>
      </c>
      <c r="F29" s="344"/>
      <c r="G29" s="344"/>
      <c r="H29" s="344">
        <v>0</v>
      </c>
    </row>
    <row r="30" s="92" customFormat="1" ht="17.25" customHeight="1" spans="1:8">
      <c r="A30" s="342">
        <v>50399</v>
      </c>
      <c r="B30" s="342" t="s">
        <v>1126</v>
      </c>
      <c r="C30" s="344">
        <v>787</v>
      </c>
      <c r="D30" s="344">
        <v>787</v>
      </c>
      <c r="E30" s="344">
        <v>0</v>
      </c>
      <c r="F30" s="344"/>
      <c r="G30" s="344"/>
      <c r="H30" s="344">
        <v>0</v>
      </c>
    </row>
    <row r="31" s="92" customFormat="1" ht="17.25" customHeight="1" spans="1:8">
      <c r="A31" s="345">
        <v>504</v>
      </c>
      <c r="B31" s="345" t="s">
        <v>1127</v>
      </c>
      <c r="C31" s="346">
        <f t="shared" ref="C31:G31" si="4">SUM(C32:C37)</f>
        <v>219</v>
      </c>
      <c r="D31" s="346">
        <v>219</v>
      </c>
      <c r="E31" s="346">
        <v>0</v>
      </c>
      <c r="F31" s="346">
        <f t="shared" si="4"/>
        <v>0</v>
      </c>
      <c r="G31" s="346">
        <f t="shared" si="4"/>
        <v>0</v>
      </c>
      <c r="H31" s="346">
        <v>0</v>
      </c>
    </row>
    <row r="32" s="92" customFormat="1" ht="17.25" customHeight="1" spans="1:8">
      <c r="A32" s="342">
        <v>50401</v>
      </c>
      <c r="B32" s="342" t="s">
        <v>1120</v>
      </c>
      <c r="C32" s="344">
        <v>12</v>
      </c>
      <c r="D32" s="344">
        <v>12</v>
      </c>
      <c r="E32" s="344">
        <v>0</v>
      </c>
      <c r="F32" s="344"/>
      <c r="G32" s="344"/>
      <c r="H32" s="344">
        <v>0</v>
      </c>
    </row>
    <row r="33" s="92" customFormat="1" ht="17.25" customHeight="1" spans="1:8">
      <c r="A33" s="342">
        <v>50402</v>
      </c>
      <c r="B33" s="342" t="s">
        <v>1121</v>
      </c>
      <c r="C33" s="344">
        <v>40</v>
      </c>
      <c r="D33" s="344">
        <v>40</v>
      </c>
      <c r="E33" s="344">
        <v>0</v>
      </c>
      <c r="F33" s="344"/>
      <c r="G33" s="344"/>
      <c r="H33" s="344">
        <v>0</v>
      </c>
    </row>
    <row r="34" s="92" customFormat="1" ht="17.25" customHeight="1" spans="1:8">
      <c r="A34" s="342">
        <v>50403</v>
      </c>
      <c r="B34" s="342" t="s">
        <v>1122</v>
      </c>
      <c r="C34" s="344"/>
      <c r="D34" s="344"/>
      <c r="E34" s="344">
        <v>0</v>
      </c>
      <c r="F34" s="344"/>
      <c r="G34" s="344"/>
      <c r="H34" s="344">
        <v>0</v>
      </c>
    </row>
    <row r="35" s="92" customFormat="1" ht="17.25" customHeight="1" spans="1:8">
      <c r="A35" s="342">
        <v>50404</v>
      </c>
      <c r="B35" s="342" t="s">
        <v>1124</v>
      </c>
      <c r="C35" s="344">
        <v>41</v>
      </c>
      <c r="D35" s="344">
        <v>41</v>
      </c>
      <c r="E35" s="344">
        <v>0</v>
      </c>
      <c r="F35" s="344"/>
      <c r="G35" s="344"/>
      <c r="H35" s="344">
        <v>0</v>
      </c>
    </row>
    <row r="36" s="92" customFormat="1" ht="17.25" customHeight="1" spans="1:8">
      <c r="A36" s="342">
        <v>50405</v>
      </c>
      <c r="B36" s="342" t="s">
        <v>1125</v>
      </c>
      <c r="C36" s="344"/>
      <c r="D36" s="344"/>
      <c r="E36" s="344">
        <v>0</v>
      </c>
      <c r="F36" s="344"/>
      <c r="G36" s="344"/>
      <c r="H36" s="344">
        <v>0</v>
      </c>
    </row>
    <row r="37" s="92" customFormat="1" ht="17.25" customHeight="1" spans="1:8">
      <c r="A37" s="342">
        <v>50499</v>
      </c>
      <c r="B37" s="342" t="s">
        <v>1126</v>
      </c>
      <c r="C37" s="344">
        <v>126</v>
      </c>
      <c r="D37" s="344">
        <v>126</v>
      </c>
      <c r="E37" s="344">
        <v>0</v>
      </c>
      <c r="F37" s="344"/>
      <c r="G37" s="344"/>
      <c r="H37" s="344">
        <v>0</v>
      </c>
    </row>
    <row r="38" s="92" customFormat="1" ht="17.25" customHeight="1" spans="1:8">
      <c r="A38" s="345">
        <v>505</v>
      </c>
      <c r="B38" s="345" t="s">
        <v>1128</v>
      </c>
      <c r="C38" s="346">
        <f t="shared" ref="C38:G38" si="5">SUM(C39:C41)</f>
        <v>98913</v>
      </c>
      <c r="D38" s="346">
        <v>98913</v>
      </c>
      <c r="E38" s="346">
        <v>0</v>
      </c>
      <c r="F38" s="346">
        <f t="shared" si="5"/>
        <v>81097</v>
      </c>
      <c r="G38" s="346">
        <f t="shared" si="5"/>
        <v>81097</v>
      </c>
      <c r="H38" s="346">
        <v>0</v>
      </c>
    </row>
    <row r="39" s="92" customFormat="1" ht="17.25" customHeight="1" spans="1:8">
      <c r="A39" s="342">
        <v>50501</v>
      </c>
      <c r="B39" s="342" t="s">
        <v>1129</v>
      </c>
      <c r="C39" s="344">
        <v>80875</v>
      </c>
      <c r="D39" s="344">
        <v>80875</v>
      </c>
      <c r="E39" s="344">
        <v>0</v>
      </c>
      <c r="F39" s="344">
        <v>76699</v>
      </c>
      <c r="G39" s="344">
        <v>76699</v>
      </c>
      <c r="H39" s="344">
        <v>0</v>
      </c>
    </row>
    <row r="40" s="92" customFormat="1" ht="17.25" customHeight="1" spans="1:8">
      <c r="A40" s="342">
        <v>50502</v>
      </c>
      <c r="B40" s="342" t="s">
        <v>1130</v>
      </c>
      <c r="C40" s="344">
        <v>16836</v>
      </c>
      <c r="D40" s="344">
        <v>16836</v>
      </c>
      <c r="E40" s="344">
        <v>0</v>
      </c>
      <c r="F40" s="344">
        <v>4361</v>
      </c>
      <c r="G40" s="344">
        <v>4361</v>
      </c>
      <c r="H40" s="344">
        <v>0</v>
      </c>
    </row>
    <row r="41" s="92" customFormat="1" ht="17.25" customHeight="1" spans="1:8">
      <c r="A41" s="342">
        <v>50599</v>
      </c>
      <c r="B41" s="342" t="s">
        <v>1131</v>
      </c>
      <c r="C41" s="344">
        <v>1202</v>
      </c>
      <c r="D41" s="344">
        <v>1202</v>
      </c>
      <c r="E41" s="344">
        <v>0</v>
      </c>
      <c r="F41" s="344">
        <v>37</v>
      </c>
      <c r="G41" s="344">
        <v>37</v>
      </c>
      <c r="H41" s="344">
        <v>0</v>
      </c>
    </row>
    <row r="42" s="92" customFormat="1" ht="17.25" customHeight="1" spans="1:8">
      <c r="A42" s="345">
        <v>506</v>
      </c>
      <c r="B42" s="345" t="s">
        <v>1132</v>
      </c>
      <c r="C42" s="346">
        <f t="shared" ref="C42:G42" si="6">SUM(C43:C44)</f>
        <v>1672</v>
      </c>
      <c r="D42" s="346">
        <v>1672</v>
      </c>
      <c r="E42" s="346">
        <v>0</v>
      </c>
      <c r="F42" s="346">
        <f t="shared" si="6"/>
        <v>8</v>
      </c>
      <c r="G42" s="346">
        <f t="shared" si="6"/>
        <v>8</v>
      </c>
      <c r="H42" s="346">
        <v>0</v>
      </c>
    </row>
    <row r="43" s="92" customFormat="1" ht="17.25" customHeight="1" spans="1:8">
      <c r="A43" s="342">
        <v>50601</v>
      </c>
      <c r="B43" s="342" t="s">
        <v>1133</v>
      </c>
      <c r="C43" s="344">
        <v>1661</v>
      </c>
      <c r="D43" s="344">
        <v>1661</v>
      </c>
      <c r="E43" s="344">
        <v>0</v>
      </c>
      <c r="F43" s="344">
        <v>8</v>
      </c>
      <c r="G43" s="344">
        <v>8</v>
      </c>
      <c r="H43" s="344">
        <v>0</v>
      </c>
    </row>
    <row r="44" s="92" customFormat="1" ht="17.25" customHeight="1" spans="1:8">
      <c r="A44" s="342">
        <v>50602</v>
      </c>
      <c r="B44" s="342" t="s">
        <v>1134</v>
      </c>
      <c r="C44" s="344">
        <v>11</v>
      </c>
      <c r="D44" s="344">
        <v>11</v>
      </c>
      <c r="E44" s="344">
        <v>0</v>
      </c>
      <c r="F44" s="344"/>
      <c r="G44" s="344"/>
      <c r="H44" s="344">
        <v>0</v>
      </c>
    </row>
    <row r="45" s="92" customFormat="1" ht="17.25" customHeight="1" spans="1:8">
      <c r="A45" s="345">
        <v>507</v>
      </c>
      <c r="B45" s="345" t="s">
        <v>1135</v>
      </c>
      <c r="C45" s="346">
        <f t="shared" ref="C45:G45" si="7">SUM(C46:C48)</f>
        <v>9346</v>
      </c>
      <c r="D45" s="346">
        <v>9346</v>
      </c>
      <c r="E45" s="346">
        <v>0</v>
      </c>
      <c r="F45" s="346">
        <f t="shared" si="7"/>
        <v>0</v>
      </c>
      <c r="G45" s="346">
        <f t="shared" si="7"/>
        <v>0</v>
      </c>
      <c r="H45" s="346">
        <v>0</v>
      </c>
    </row>
    <row r="46" s="92" customFormat="1" ht="17.25" customHeight="1" spans="1:8">
      <c r="A46" s="342">
        <v>50701</v>
      </c>
      <c r="B46" s="342" t="s">
        <v>1136</v>
      </c>
      <c r="C46" s="344">
        <v>6640</v>
      </c>
      <c r="D46" s="344">
        <v>6640</v>
      </c>
      <c r="E46" s="344">
        <v>0</v>
      </c>
      <c r="F46" s="344"/>
      <c r="G46" s="344"/>
      <c r="H46" s="344">
        <v>0</v>
      </c>
    </row>
    <row r="47" s="92" customFormat="1" ht="17.25" customHeight="1" spans="1:8">
      <c r="A47" s="342">
        <v>50702</v>
      </c>
      <c r="B47" s="342" t="s">
        <v>1137</v>
      </c>
      <c r="C47" s="344">
        <v>2684</v>
      </c>
      <c r="D47" s="344">
        <v>2684</v>
      </c>
      <c r="E47" s="344">
        <v>0</v>
      </c>
      <c r="F47" s="344"/>
      <c r="G47" s="344"/>
      <c r="H47" s="344">
        <v>0</v>
      </c>
    </row>
    <row r="48" s="92" customFormat="1" ht="17.25" customHeight="1" spans="1:8">
      <c r="A48" s="342">
        <v>50799</v>
      </c>
      <c r="B48" s="342" t="s">
        <v>1138</v>
      </c>
      <c r="C48" s="344">
        <v>22</v>
      </c>
      <c r="D48" s="344">
        <v>22</v>
      </c>
      <c r="E48" s="344">
        <v>0</v>
      </c>
      <c r="F48" s="344"/>
      <c r="G48" s="344"/>
      <c r="H48" s="344">
        <v>0</v>
      </c>
    </row>
    <row r="49" s="92" customFormat="1" ht="17.25" customHeight="1" spans="1:8">
      <c r="A49" s="345">
        <v>508</v>
      </c>
      <c r="B49" s="345" t="s">
        <v>1139</v>
      </c>
      <c r="C49" s="346">
        <f t="shared" ref="C49:G49" si="8">SUM(C50:C53)</f>
        <v>0</v>
      </c>
      <c r="D49" s="346">
        <v>0</v>
      </c>
      <c r="E49" s="346">
        <v>0</v>
      </c>
      <c r="F49" s="346">
        <f t="shared" si="8"/>
        <v>0</v>
      </c>
      <c r="G49" s="346">
        <f t="shared" si="8"/>
        <v>0</v>
      </c>
      <c r="H49" s="346">
        <v>0</v>
      </c>
    </row>
    <row r="50" s="92" customFormat="1" ht="17.25" customHeight="1" spans="1:8">
      <c r="A50" s="342">
        <v>50803</v>
      </c>
      <c r="B50" s="342" t="s">
        <v>1140</v>
      </c>
      <c r="C50" s="344"/>
      <c r="D50" s="344"/>
      <c r="E50" s="344">
        <v>0</v>
      </c>
      <c r="F50" s="344"/>
      <c r="G50" s="344"/>
      <c r="H50" s="344">
        <v>0</v>
      </c>
    </row>
    <row r="51" s="92" customFormat="1" ht="17.25" customHeight="1" spans="1:8">
      <c r="A51" s="342">
        <v>50804</v>
      </c>
      <c r="B51" s="342" t="s">
        <v>1141</v>
      </c>
      <c r="C51" s="344"/>
      <c r="D51" s="344"/>
      <c r="E51" s="344">
        <v>0</v>
      </c>
      <c r="F51" s="344"/>
      <c r="G51" s="344"/>
      <c r="H51" s="344">
        <v>0</v>
      </c>
    </row>
    <row r="52" s="92" customFormat="1" ht="17.25" customHeight="1" spans="1:8">
      <c r="A52" s="342">
        <v>50805</v>
      </c>
      <c r="B52" s="342" t="s">
        <v>1142</v>
      </c>
      <c r="C52" s="344"/>
      <c r="D52" s="344"/>
      <c r="E52" s="344">
        <v>0</v>
      </c>
      <c r="F52" s="344"/>
      <c r="G52" s="344"/>
      <c r="H52" s="344">
        <v>0</v>
      </c>
    </row>
    <row r="53" s="92" customFormat="1" ht="17.25" customHeight="1" spans="1:8">
      <c r="A53" s="342">
        <v>50899</v>
      </c>
      <c r="B53" s="342" t="s">
        <v>1143</v>
      </c>
      <c r="C53" s="344"/>
      <c r="D53" s="344"/>
      <c r="E53" s="344">
        <v>0</v>
      </c>
      <c r="F53" s="344"/>
      <c r="G53" s="344"/>
      <c r="H53" s="344">
        <v>0</v>
      </c>
    </row>
    <row r="54" s="92" customFormat="1" ht="17.25" customHeight="1" spans="1:8">
      <c r="A54" s="345">
        <v>509</v>
      </c>
      <c r="B54" s="345" t="s">
        <v>1144</v>
      </c>
      <c r="C54" s="346">
        <f t="shared" ref="C54:G54" si="9">SUM(C55:C59)</f>
        <v>34723</v>
      </c>
      <c r="D54" s="346">
        <v>34723</v>
      </c>
      <c r="E54" s="346">
        <v>0</v>
      </c>
      <c r="F54" s="346">
        <f t="shared" si="9"/>
        <v>5511</v>
      </c>
      <c r="G54" s="346">
        <f t="shared" si="9"/>
        <v>5511</v>
      </c>
      <c r="H54" s="346">
        <v>0</v>
      </c>
    </row>
    <row r="55" s="92" customFormat="1" ht="17.25" customHeight="1" spans="1:8">
      <c r="A55" s="342">
        <v>50901</v>
      </c>
      <c r="B55" s="342" t="s">
        <v>1145</v>
      </c>
      <c r="C55" s="344">
        <v>21442</v>
      </c>
      <c r="D55" s="344">
        <v>21442</v>
      </c>
      <c r="E55" s="344">
        <v>0</v>
      </c>
      <c r="F55" s="344">
        <v>797</v>
      </c>
      <c r="G55" s="344">
        <v>797</v>
      </c>
      <c r="H55" s="344">
        <v>0</v>
      </c>
    </row>
    <row r="56" s="92" customFormat="1" ht="17.25" customHeight="1" spans="1:8">
      <c r="A56" s="342">
        <v>50902</v>
      </c>
      <c r="B56" s="342" t="s">
        <v>1146</v>
      </c>
      <c r="C56" s="344">
        <v>305</v>
      </c>
      <c r="D56" s="344">
        <v>305</v>
      </c>
      <c r="E56" s="344">
        <v>0</v>
      </c>
      <c r="F56" s="344"/>
      <c r="G56" s="344"/>
      <c r="H56" s="344">
        <v>0</v>
      </c>
    </row>
    <row r="57" s="92" customFormat="1" ht="17.25" customHeight="1" spans="1:8">
      <c r="A57" s="342">
        <v>50903</v>
      </c>
      <c r="B57" s="342" t="s">
        <v>1147</v>
      </c>
      <c r="C57" s="344">
        <v>2687</v>
      </c>
      <c r="D57" s="344">
        <v>2687</v>
      </c>
      <c r="E57" s="344">
        <v>0</v>
      </c>
      <c r="F57" s="344"/>
      <c r="G57" s="344"/>
      <c r="H57" s="344">
        <v>0</v>
      </c>
    </row>
    <row r="58" s="92" customFormat="1" ht="17.25" customHeight="1" spans="1:8">
      <c r="A58" s="342">
        <v>50905</v>
      </c>
      <c r="B58" s="342" t="s">
        <v>1148</v>
      </c>
      <c r="C58" s="344">
        <v>4850</v>
      </c>
      <c r="D58" s="344">
        <v>4850</v>
      </c>
      <c r="E58" s="344">
        <v>0</v>
      </c>
      <c r="F58" s="344">
        <v>4713</v>
      </c>
      <c r="G58" s="344">
        <v>4713</v>
      </c>
      <c r="H58" s="344">
        <v>0</v>
      </c>
    </row>
    <row r="59" s="92" customFormat="1" ht="17.25" customHeight="1" spans="1:8">
      <c r="A59" s="342">
        <v>50999</v>
      </c>
      <c r="B59" s="342" t="s">
        <v>1149</v>
      </c>
      <c r="C59" s="344">
        <v>5439</v>
      </c>
      <c r="D59" s="344">
        <v>5439</v>
      </c>
      <c r="E59" s="344">
        <v>0</v>
      </c>
      <c r="F59" s="344">
        <v>1</v>
      </c>
      <c r="G59" s="344">
        <v>1</v>
      </c>
      <c r="H59" s="344">
        <v>0</v>
      </c>
    </row>
    <row r="60" s="92" customFormat="1" ht="17.25" customHeight="1" spans="1:8">
      <c r="A60" s="345">
        <v>510</v>
      </c>
      <c r="B60" s="345" t="s">
        <v>1150</v>
      </c>
      <c r="C60" s="346">
        <f t="shared" ref="C60:G60" si="10">SUM(C61:C63)</f>
        <v>24966</v>
      </c>
      <c r="D60" s="346">
        <v>24966</v>
      </c>
      <c r="E60" s="346">
        <v>0</v>
      </c>
      <c r="F60" s="346">
        <f t="shared" si="10"/>
        <v>0</v>
      </c>
      <c r="G60" s="346">
        <f t="shared" si="10"/>
        <v>0</v>
      </c>
      <c r="H60" s="346">
        <v>0</v>
      </c>
    </row>
    <row r="61" s="92" customFormat="1" ht="17.25" customHeight="1" spans="1:8">
      <c r="A61" s="342">
        <v>51002</v>
      </c>
      <c r="B61" s="342" t="s">
        <v>1151</v>
      </c>
      <c r="C61" s="344">
        <v>24966</v>
      </c>
      <c r="D61" s="344">
        <v>24966</v>
      </c>
      <c r="E61" s="344">
        <v>0</v>
      </c>
      <c r="F61" s="344"/>
      <c r="G61" s="344"/>
      <c r="H61" s="344">
        <v>0</v>
      </c>
    </row>
    <row r="62" s="92" customFormat="1" ht="17.25" customHeight="1" spans="1:8">
      <c r="A62" s="342">
        <v>51003</v>
      </c>
      <c r="B62" s="342" t="s">
        <v>1152</v>
      </c>
      <c r="C62" s="344"/>
      <c r="D62" s="344"/>
      <c r="E62" s="344">
        <v>0</v>
      </c>
      <c r="F62" s="344"/>
      <c r="G62" s="344"/>
      <c r="H62" s="344">
        <v>0</v>
      </c>
    </row>
    <row r="63" s="92" customFormat="1" ht="17.25" customHeight="1" spans="1:8">
      <c r="A63" s="342">
        <v>51004</v>
      </c>
      <c r="B63" s="342" t="s">
        <v>1153</v>
      </c>
      <c r="C63" s="344"/>
      <c r="D63" s="344"/>
      <c r="E63" s="344">
        <v>0</v>
      </c>
      <c r="F63" s="344"/>
      <c r="G63" s="344"/>
      <c r="H63" s="344">
        <v>0</v>
      </c>
    </row>
    <row r="64" s="92" customFormat="1" ht="17.25" customHeight="1" spans="1:8">
      <c r="A64" s="345">
        <v>511</v>
      </c>
      <c r="B64" s="345" t="s">
        <v>1154</v>
      </c>
      <c r="C64" s="346">
        <f t="shared" ref="C64:G64" si="11">SUM(C65:C68)</f>
        <v>480</v>
      </c>
      <c r="D64" s="346">
        <v>480</v>
      </c>
      <c r="E64" s="346">
        <v>0</v>
      </c>
      <c r="F64" s="346">
        <f t="shared" si="11"/>
        <v>0</v>
      </c>
      <c r="G64" s="346">
        <f t="shared" si="11"/>
        <v>0</v>
      </c>
      <c r="H64" s="346">
        <v>0</v>
      </c>
    </row>
    <row r="65" s="92" customFormat="1" ht="17.25" customHeight="1" spans="1:8">
      <c r="A65" s="342">
        <v>51101</v>
      </c>
      <c r="B65" s="342" t="s">
        <v>1155</v>
      </c>
      <c r="C65" s="344">
        <v>480</v>
      </c>
      <c r="D65" s="344">
        <v>480</v>
      </c>
      <c r="E65" s="344">
        <v>0</v>
      </c>
      <c r="F65" s="344"/>
      <c r="G65" s="344"/>
      <c r="H65" s="344">
        <v>0</v>
      </c>
    </row>
    <row r="66" s="92" customFormat="1" ht="17.25" customHeight="1" spans="1:8">
      <c r="A66" s="342">
        <v>51102</v>
      </c>
      <c r="B66" s="342" t="s">
        <v>1156</v>
      </c>
      <c r="C66" s="344"/>
      <c r="D66" s="344"/>
      <c r="E66" s="344">
        <v>0</v>
      </c>
      <c r="F66" s="344"/>
      <c r="G66" s="344"/>
      <c r="H66" s="344">
        <v>0</v>
      </c>
    </row>
    <row r="67" s="92" customFormat="1" ht="17.25" customHeight="1" spans="1:8">
      <c r="A67" s="342">
        <v>51103</v>
      </c>
      <c r="B67" s="342" t="s">
        <v>1157</v>
      </c>
      <c r="C67" s="344"/>
      <c r="D67" s="344"/>
      <c r="E67" s="344">
        <v>0</v>
      </c>
      <c r="F67" s="344"/>
      <c r="G67" s="344"/>
      <c r="H67" s="344">
        <v>0</v>
      </c>
    </row>
    <row r="68" s="92" customFormat="1" ht="17.25" customHeight="1" spans="1:8">
      <c r="A68" s="342">
        <v>51104</v>
      </c>
      <c r="B68" s="342" t="s">
        <v>1158</v>
      </c>
      <c r="C68" s="344"/>
      <c r="D68" s="344"/>
      <c r="E68" s="344">
        <v>0</v>
      </c>
      <c r="F68" s="344"/>
      <c r="G68" s="344"/>
      <c r="H68" s="344">
        <v>0</v>
      </c>
    </row>
    <row r="69" s="92" customFormat="1" ht="17.25" customHeight="1" spans="1:8">
      <c r="A69" s="345">
        <v>599</v>
      </c>
      <c r="B69" s="345" t="s">
        <v>1159</v>
      </c>
      <c r="C69" s="346">
        <f t="shared" ref="C69:G69" si="12">SUM(C70:C74)</f>
        <v>277</v>
      </c>
      <c r="D69" s="346">
        <v>277</v>
      </c>
      <c r="E69" s="346">
        <v>0</v>
      </c>
      <c r="F69" s="346">
        <f t="shared" si="12"/>
        <v>277</v>
      </c>
      <c r="G69" s="346">
        <f t="shared" si="12"/>
        <v>277</v>
      </c>
      <c r="H69" s="346">
        <v>0</v>
      </c>
    </row>
    <row r="70" s="92" customFormat="1" ht="17.25" customHeight="1" spans="1:8">
      <c r="A70" s="342">
        <v>59907</v>
      </c>
      <c r="B70" s="342" t="s">
        <v>1160</v>
      </c>
      <c r="C70" s="344"/>
      <c r="D70" s="344"/>
      <c r="E70" s="344">
        <v>0</v>
      </c>
      <c r="F70" s="344"/>
      <c r="G70" s="344"/>
      <c r="H70" s="344">
        <v>0</v>
      </c>
    </row>
    <row r="71" s="92" customFormat="1" ht="17.25" customHeight="1" spans="1:8">
      <c r="A71" s="342">
        <v>59908</v>
      </c>
      <c r="B71" s="342" t="s">
        <v>1161</v>
      </c>
      <c r="C71" s="344">
        <v>277</v>
      </c>
      <c r="D71" s="344">
        <v>277</v>
      </c>
      <c r="E71" s="344">
        <v>0</v>
      </c>
      <c r="F71" s="344">
        <v>277</v>
      </c>
      <c r="G71" s="344">
        <v>277</v>
      </c>
      <c r="H71" s="344">
        <v>0</v>
      </c>
    </row>
    <row r="72" s="92" customFormat="1" ht="17.25" customHeight="1" spans="1:8">
      <c r="A72" s="342">
        <v>59909</v>
      </c>
      <c r="B72" s="342" t="s">
        <v>1162</v>
      </c>
      <c r="C72" s="344"/>
      <c r="D72" s="344"/>
      <c r="E72" s="344">
        <v>0</v>
      </c>
      <c r="F72" s="344"/>
      <c r="G72" s="344"/>
      <c r="H72" s="344">
        <v>0</v>
      </c>
    </row>
    <row r="73" s="92" customFormat="1" ht="17.25" customHeight="1" spans="1:8">
      <c r="A73" s="342">
        <v>59910</v>
      </c>
      <c r="B73" s="342" t="s">
        <v>1163</v>
      </c>
      <c r="C73" s="344"/>
      <c r="D73" s="344"/>
      <c r="E73" s="344">
        <v>0</v>
      </c>
      <c r="F73" s="344"/>
      <c r="G73" s="344"/>
      <c r="H73" s="344">
        <v>0</v>
      </c>
    </row>
    <row r="74" s="92" customFormat="1" ht="17.25" customHeight="1" spans="1:8">
      <c r="A74" s="342">
        <v>59999</v>
      </c>
      <c r="B74" s="342" t="s">
        <v>1164</v>
      </c>
      <c r="C74" s="344"/>
      <c r="D74" s="344"/>
      <c r="E74" s="344">
        <v>0</v>
      </c>
      <c r="F74" s="344"/>
      <c r="G74" s="344"/>
      <c r="H74" s="344">
        <v>0</v>
      </c>
    </row>
  </sheetData>
  <mergeCells count="7">
    <mergeCell ref="A2:H2"/>
    <mergeCell ref="D4:E4"/>
    <mergeCell ref="G4:H4"/>
    <mergeCell ref="A4:A5"/>
    <mergeCell ref="B4:B5"/>
    <mergeCell ref="C4:C5"/>
    <mergeCell ref="F4:F5"/>
  </mergeCells>
  <dataValidations count="1">
    <dataValidation type="decimal" operator="between" allowBlank="1" showInputMessage="1" showErrorMessage="1" sqref="C6:H74">
      <formula1>-99999999999999</formula1>
      <formula2>99999999999999</formula2>
    </dataValidation>
  </dataValidations>
  <printOptions horizontalCentered="1"/>
  <pageMargins left="0.751388888888889" right="0.751388888888889" top="0.60625" bottom="0.60625" header="0.511805555555556" footer="0.511805555555556"/>
  <pageSetup paperSize="9" scale="54" firstPageNumber="121" fitToWidth="0" orientation="portrait" useFirstPageNumber="1" horizontalDpi="600"/>
  <headerFooter differentOddEven="1">
    <oddFooter>&amp;R- &amp;P -</oddFooter>
    <evenFooter>&amp;L- &amp;P -</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5"/>
  <sheetViews>
    <sheetView topLeftCell="A28" workbookViewId="0">
      <selection activeCell="C28" sqref="C28"/>
    </sheetView>
  </sheetViews>
  <sheetFormatPr defaultColWidth="12.125" defaultRowHeight="17" customHeight="1" outlineLevelCol="3"/>
  <cols>
    <col min="1" max="1" width="58.125" style="93" customWidth="1"/>
    <col min="2" max="2" width="19.5" style="93" customWidth="1"/>
    <col min="3" max="3" width="58.125" style="93" customWidth="1"/>
    <col min="4" max="4" width="19.5" style="93" customWidth="1"/>
    <col min="5" max="16384" width="12.125" style="92"/>
  </cols>
  <sheetData>
    <row r="1" customHeight="1" spans="1:4">
      <c r="A1" s="94" t="s">
        <v>1165</v>
      </c>
    </row>
    <row r="2" s="92" customFormat="1" ht="33.75" customHeight="1" spans="1:4">
      <c r="A2" s="95" t="str">
        <f>'[3]##BASEINFO'!$B$2&amp;"度"&amp;'[3]##BASEINFO'!$B$7&amp;"一般公共预算转移性收支决算录入表"</f>
        <v>2025年度柳南区一般公共预算转移性收支决算录入表</v>
      </c>
      <c r="B2" s="95"/>
      <c r="C2" s="95"/>
      <c r="D2" s="95"/>
    </row>
    <row r="3" s="92" customFormat="1" ht="17.25" customHeight="1" spans="1:4">
      <c r="A3" s="96" t="s">
        <v>1166</v>
      </c>
      <c r="B3" s="96"/>
      <c r="C3" s="96"/>
      <c r="D3" s="96"/>
    </row>
    <row r="4" s="92" customFormat="1" ht="17.25" customHeight="1" spans="1:4">
      <c r="A4" s="96" t="str">
        <f>"单位："&amp;'[3]##BASEINFO'!$B$19</f>
        <v>单位：万元</v>
      </c>
      <c r="B4" s="96"/>
      <c r="C4" s="96"/>
      <c r="D4" s="96"/>
    </row>
    <row r="5" s="92" customFormat="1" ht="17.25" customHeight="1" spans="1:4">
      <c r="A5" s="329" t="s">
        <v>52</v>
      </c>
      <c r="B5" s="97" t="s">
        <v>1167</v>
      </c>
      <c r="C5" s="329" t="s">
        <v>52</v>
      </c>
      <c r="D5" s="97" t="s">
        <v>1167</v>
      </c>
    </row>
    <row r="6" s="92" customFormat="1" ht="17.25" customHeight="1" spans="1:4">
      <c r="A6" s="330" t="s">
        <v>14</v>
      </c>
      <c r="B6" s="100">
        <f>'[3]L01'!C5</f>
        <v>92085</v>
      </c>
      <c r="C6" s="330" t="s">
        <v>55</v>
      </c>
      <c r="D6" s="100">
        <f>'[3]L02'!C5</f>
        <v>271327</v>
      </c>
    </row>
    <row r="7" s="92" customFormat="1" ht="17.25" customHeight="1" spans="1:4">
      <c r="A7" s="330" t="s">
        <v>37</v>
      </c>
      <c r="B7" s="100">
        <f>SUM(B8,B15,B51)</f>
        <v>196568</v>
      </c>
      <c r="C7" s="330" t="s">
        <v>1168</v>
      </c>
      <c r="D7" s="100">
        <f>SUM(D8,D15,D51)</f>
        <v>0</v>
      </c>
    </row>
    <row r="8" s="92" customFormat="1" ht="17.25" customHeight="1" spans="1:4">
      <c r="A8" s="330" t="s">
        <v>1169</v>
      </c>
      <c r="B8" s="100">
        <f>SUM(B9:B14)</f>
        <v>4295</v>
      </c>
      <c r="C8" s="330" t="s">
        <v>1170</v>
      </c>
      <c r="D8" s="100">
        <f>SUM(D9:D14)</f>
        <v>0</v>
      </c>
    </row>
    <row r="9" s="92" customFormat="1" ht="17.25" customHeight="1" spans="1:4">
      <c r="A9" s="103" t="s">
        <v>1171</v>
      </c>
      <c r="B9" s="172"/>
      <c r="C9" s="103" t="s">
        <v>1172</v>
      </c>
      <c r="D9" s="172"/>
    </row>
    <row r="10" s="92" customFormat="1" ht="17.25" customHeight="1" spans="1:4">
      <c r="A10" s="103" t="s">
        <v>1173</v>
      </c>
      <c r="B10" s="172">
        <v>115</v>
      </c>
      <c r="C10" s="103" t="s">
        <v>1174</v>
      </c>
      <c r="D10" s="172"/>
    </row>
    <row r="11" s="92" customFormat="1" ht="17.25" customHeight="1" spans="1:4">
      <c r="A11" s="103" t="s">
        <v>1175</v>
      </c>
      <c r="B11" s="172">
        <v>1070</v>
      </c>
      <c r="C11" s="103" t="s">
        <v>1176</v>
      </c>
      <c r="D11" s="172"/>
    </row>
    <row r="12" s="92" customFormat="1" ht="17.25" customHeight="1" spans="1:4">
      <c r="A12" s="103" t="s">
        <v>1177</v>
      </c>
      <c r="B12" s="172"/>
      <c r="C12" s="103" t="s">
        <v>1178</v>
      </c>
      <c r="D12" s="172"/>
    </row>
    <row r="13" s="92" customFormat="1" ht="17.25" customHeight="1" spans="1:4">
      <c r="A13" s="103" t="s">
        <v>1179</v>
      </c>
      <c r="B13" s="172"/>
      <c r="C13" s="103" t="s">
        <v>1180</v>
      </c>
      <c r="D13" s="172"/>
    </row>
    <row r="14" s="92" customFormat="1" ht="17.25" customHeight="1" spans="1:4">
      <c r="A14" s="103" t="s">
        <v>1181</v>
      </c>
      <c r="B14" s="172">
        <v>3110</v>
      </c>
      <c r="C14" s="103" t="s">
        <v>1182</v>
      </c>
      <c r="D14" s="172"/>
    </row>
    <row r="15" s="92" customFormat="1" ht="17.25" customHeight="1" spans="1:4">
      <c r="A15" s="330" t="s">
        <v>1183</v>
      </c>
      <c r="B15" s="100">
        <f>SUM(B16:B50)</f>
        <v>184219</v>
      </c>
      <c r="C15" s="330" t="s">
        <v>1184</v>
      </c>
      <c r="D15" s="100">
        <f>SUM(D16:D50)</f>
        <v>0</v>
      </c>
    </row>
    <row r="16" s="92" customFormat="1" ht="17.25" customHeight="1" spans="1:4">
      <c r="A16" s="103" t="s">
        <v>1185</v>
      </c>
      <c r="B16" s="172">
        <v>14451</v>
      </c>
      <c r="C16" s="103" t="s">
        <v>1186</v>
      </c>
      <c r="D16" s="172"/>
    </row>
    <row r="17" s="92" customFormat="1" ht="17.25" customHeight="1" spans="1:4">
      <c r="A17" s="103" t="s">
        <v>1187</v>
      </c>
      <c r="B17" s="172">
        <v>59483</v>
      </c>
      <c r="C17" s="103" t="s">
        <v>1188</v>
      </c>
      <c r="D17" s="172"/>
    </row>
    <row r="18" s="92" customFormat="1" ht="17.25" customHeight="1" spans="1:4">
      <c r="A18" s="103" t="s">
        <v>1189</v>
      </c>
      <c r="B18" s="172">
        <v>2</v>
      </c>
      <c r="C18" s="103" t="s">
        <v>1190</v>
      </c>
      <c r="D18" s="172"/>
    </row>
    <row r="19" s="92" customFormat="1" ht="17.25" customHeight="1" spans="1:4">
      <c r="A19" s="103" t="s">
        <v>1191</v>
      </c>
      <c r="B19" s="172">
        <v>24729</v>
      </c>
      <c r="C19" s="103" t="s">
        <v>1192</v>
      </c>
      <c r="D19" s="172"/>
    </row>
    <row r="20" s="92" customFormat="1" ht="17.25" customHeight="1" spans="1:4">
      <c r="A20" s="103" t="s">
        <v>1193</v>
      </c>
      <c r="B20" s="172"/>
      <c r="C20" s="103" t="s">
        <v>1194</v>
      </c>
      <c r="D20" s="172"/>
    </row>
    <row r="21" s="92" customFormat="1" ht="17.25" customHeight="1" spans="1:4">
      <c r="A21" s="103" t="s">
        <v>1195</v>
      </c>
      <c r="B21" s="172"/>
      <c r="C21" s="103" t="s">
        <v>1196</v>
      </c>
      <c r="D21" s="172"/>
    </row>
    <row r="22" s="92" customFormat="1" ht="17.25" customHeight="1" spans="1:4">
      <c r="A22" s="103" t="s">
        <v>1197</v>
      </c>
      <c r="B22" s="172">
        <v>52</v>
      </c>
      <c r="C22" s="103" t="s">
        <v>1198</v>
      </c>
      <c r="D22" s="172"/>
    </row>
    <row r="23" s="92" customFormat="1" ht="17.25" customHeight="1" spans="1:4">
      <c r="A23" s="103" t="s">
        <v>1199</v>
      </c>
      <c r="B23" s="172"/>
      <c r="C23" s="103" t="s">
        <v>1200</v>
      </c>
      <c r="D23" s="172"/>
    </row>
    <row r="24" s="92" customFormat="1" ht="17.25" customHeight="1" spans="1:4">
      <c r="A24" s="103" t="s">
        <v>1201</v>
      </c>
      <c r="B24" s="172">
        <v>9325</v>
      </c>
      <c r="C24" s="103" t="s">
        <v>1202</v>
      </c>
      <c r="D24" s="172"/>
    </row>
    <row r="25" s="92" customFormat="1" ht="17.25" customHeight="1" spans="1:4">
      <c r="A25" s="103" t="s">
        <v>1203</v>
      </c>
      <c r="B25" s="172"/>
      <c r="C25" s="103" t="s">
        <v>1204</v>
      </c>
      <c r="D25" s="172"/>
    </row>
    <row r="26" s="92" customFormat="1" ht="17.25" customHeight="1" spans="1:4">
      <c r="A26" s="103" t="s">
        <v>1205</v>
      </c>
      <c r="B26" s="172"/>
      <c r="C26" s="103" t="s">
        <v>1206</v>
      </c>
      <c r="D26" s="172"/>
    </row>
    <row r="27" s="92" customFormat="1" ht="17.25" customHeight="1" spans="1:4">
      <c r="A27" s="103" t="s">
        <v>1207</v>
      </c>
      <c r="B27" s="172"/>
      <c r="C27" s="103" t="s">
        <v>1208</v>
      </c>
      <c r="D27" s="172"/>
    </row>
    <row r="28" s="92" customFormat="1" ht="17.25" customHeight="1" spans="1:4">
      <c r="A28" s="103" t="s">
        <v>1209</v>
      </c>
      <c r="B28" s="172">
        <v>8290</v>
      </c>
      <c r="C28" s="103" t="s">
        <v>1210</v>
      </c>
      <c r="D28" s="172"/>
    </row>
    <row r="29" s="92" customFormat="1" ht="17.25" customHeight="1" spans="1:4">
      <c r="A29" s="103" t="s">
        <v>1211</v>
      </c>
      <c r="B29" s="172"/>
      <c r="C29" s="103" t="s">
        <v>1212</v>
      </c>
      <c r="D29" s="172"/>
    </row>
    <row r="30" s="92" customFormat="1" ht="17.25" customHeight="1" spans="1:4">
      <c r="A30" s="103" t="s">
        <v>1213</v>
      </c>
      <c r="B30" s="172"/>
      <c r="C30" s="103" t="s">
        <v>1214</v>
      </c>
      <c r="D30" s="172"/>
    </row>
    <row r="31" s="92" customFormat="1" ht="17.25" customHeight="1" spans="1:4">
      <c r="A31" s="103" t="s">
        <v>1215</v>
      </c>
      <c r="B31" s="172"/>
      <c r="C31" s="103" t="s">
        <v>1216</v>
      </c>
      <c r="D31" s="172"/>
    </row>
    <row r="32" s="92" customFormat="1" ht="17.25" customHeight="1" spans="1:4">
      <c r="A32" s="103" t="s">
        <v>1217</v>
      </c>
      <c r="B32" s="172">
        <v>297</v>
      </c>
      <c r="C32" s="103" t="s">
        <v>1218</v>
      </c>
      <c r="D32" s="172"/>
    </row>
    <row r="33" s="92" customFormat="1" ht="17.25" customHeight="1" spans="1:4">
      <c r="A33" s="103" t="s">
        <v>1219</v>
      </c>
      <c r="B33" s="172">
        <v>11443</v>
      </c>
      <c r="C33" s="103" t="s">
        <v>1220</v>
      </c>
      <c r="D33" s="172"/>
    </row>
    <row r="34" s="92" customFormat="1" ht="17.25" customHeight="1" spans="1:4">
      <c r="A34" s="103" t="s">
        <v>1221</v>
      </c>
      <c r="B34" s="172">
        <v>10</v>
      </c>
      <c r="C34" s="103" t="s">
        <v>1222</v>
      </c>
      <c r="D34" s="172"/>
    </row>
    <row r="35" s="92" customFormat="1" ht="17.25" customHeight="1" spans="1:4">
      <c r="A35" s="103" t="s">
        <v>1223</v>
      </c>
      <c r="B35" s="172">
        <v>288</v>
      </c>
      <c r="C35" s="103" t="s">
        <v>1224</v>
      </c>
      <c r="D35" s="172"/>
    </row>
    <row r="36" s="92" customFormat="1" ht="17.25" customHeight="1" spans="1:4">
      <c r="A36" s="103" t="s">
        <v>1225</v>
      </c>
      <c r="B36" s="172">
        <v>21134</v>
      </c>
      <c r="C36" s="103" t="s">
        <v>1226</v>
      </c>
      <c r="D36" s="172"/>
    </row>
    <row r="37" s="92" customFormat="1" ht="17.25" customHeight="1" spans="1:4">
      <c r="A37" s="103" t="s">
        <v>1227</v>
      </c>
      <c r="B37" s="172">
        <v>15979</v>
      </c>
      <c r="C37" s="103" t="s">
        <v>1228</v>
      </c>
      <c r="D37" s="172"/>
    </row>
    <row r="38" s="92" customFormat="1" ht="17.25" customHeight="1" spans="1:4">
      <c r="A38" s="103" t="s">
        <v>1229</v>
      </c>
      <c r="B38" s="172">
        <v>209</v>
      </c>
      <c r="C38" s="103" t="s">
        <v>1230</v>
      </c>
      <c r="D38" s="172"/>
    </row>
    <row r="39" s="92" customFormat="1" ht="17.25" customHeight="1" spans="1:4">
      <c r="A39" s="103" t="s">
        <v>1231</v>
      </c>
      <c r="B39" s="172"/>
      <c r="C39" s="103" t="s">
        <v>1232</v>
      </c>
      <c r="D39" s="172"/>
    </row>
    <row r="40" s="92" customFormat="1" ht="17.25" customHeight="1" spans="1:4">
      <c r="A40" s="103" t="s">
        <v>1233</v>
      </c>
      <c r="B40" s="172">
        <v>8382</v>
      </c>
      <c r="C40" s="103" t="s">
        <v>1234</v>
      </c>
      <c r="D40" s="172"/>
    </row>
    <row r="41" s="92" customFormat="1" ht="17.25" customHeight="1" spans="1:4">
      <c r="A41" s="103" t="s">
        <v>1235</v>
      </c>
      <c r="B41" s="172">
        <v>277</v>
      </c>
      <c r="C41" s="103" t="s">
        <v>1236</v>
      </c>
      <c r="D41" s="172"/>
    </row>
    <row r="42" s="92" customFormat="1" ht="17.25" customHeight="1" spans="1:4">
      <c r="A42" s="103" t="s">
        <v>1237</v>
      </c>
      <c r="B42" s="172"/>
      <c r="C42" s="103" t="s">
        <v>1238</v>
      </c>
      <c r="D42" s="172"/>
    </row>
    <row r="43" s="92" customFormat="1" ht="17.25" customHeight="1" spans="1:4">
      <c r="A43" s="103" t="s">
        <v>1239</v>
      </c>
      <c r="B43" s="172"/>
      <c r="C43" s="103" t="s">
        <v>1240</v>
      </c>
      <c r="D43" s="172"/>
    </row>
    <row r="44" s="92" customFormat="1" ht="17.25" customHeight="1" spans="1:4">
      <c r="A44" s="103" t="s">
        <v>1241</v>
      </c>
      <c r="B44" s="172"/>
      <c r="C44" s="103" t="s">
        <v>1242</v>
      </c>
      <c r="D44" s="172"/>
    </row>
    <row r="45" s="92" customFormat="1" ht="17.25" customHeight="1" spans="1:4">
      <c r="A45" s="103" t="s">
        <v>1243</v>
      </c>
      <c r="B45" s="172"/>
      <c r="C45" s="103" t="s">
        <v>1244</v>
      </c>
      <c r="D45" s="172"/>
    </row>
    <row r="46" s="92" customFormat="1" ht="17.25" customHeight="1" spans="1:4">
      <c r="A46" s="103" t="s">
        <v>1245</v>
      </c>
      <c r="B46" s="172">
        <v>8750</v>
      </c>
      <c r="C46" s="103" t="s">
        <v>1246</v>
      </c>
      <c r="D46" s="172"/>
    </row>
    <row r="47" s="92" customFormat="1" ht="17.25" customHeight="1" spans="1:4">
      <c r="A47" s="103" t="s">
        <v>1247</v>
      </c>
      <c r="B47" s="172"/>
      <c r="C47" s="103" t="s">
        <v>1248</v>
      </c>
      <c r="D47" s="172"/>
    </row>
    <row r="48" s="92" customFormat="1" ht="17.25" customHeight="1" spans="1:4">
      <c r="A48" s="103" t="s">
        <v>1249</v>
      </c>
      <c r="B48" s="172">
        <v>21</v>
      </c>
      <c r="C48" s="103" t="s">
        <v>1250</v>
      </c>
      <c r="D48" s="172"/>
    </row>
    <row r="49" s="92" customFormat="1" ht="17.25" customHeight="1" spans="1:4">
      <c r="A49" s="103" t="s">
        <v>1251</v>
      </c>
      <c r="B49" s="172"/>
      <c r="C49" s="103" t="s">
        <v>1252</v>
      </c>
      <c r="D49" s="172"/>
    </row>
    <row r="50" s="92" customFormat="1" ht="17.25" customHeight="1" spans="1:4">
      <c r="A50" s="103" t="s">
        <v>1253</v>
      </c>
      <c r="B50" s="172">
        <v>1097</v>
      </c>
      <c r="C50" s="103" t="s">
        <v>1254</v>
      </c>
      <c r="D50" s="172"/>
    </row>
    <row r="51" s="92" customFormat="1" ht="17.25" customHeight="1" spans="1:4">
      <c r="A51" s="330" t="s">
        <v>1255</v>
      </c>
      <c r="B51" s="100">
        <f>SUM(B52:B72)</f>
        <v>8054</v>
      </c>
      <c r="C51" s="330" t="s">
        <v>1256</v>
      </c>
      <c r="D51" s="100">
        <f>SUM(D52:D72)</f>
        <v>0</v>
      </c>
    </row>
    <row r="52" s="92" customFormat="1" ht="17.25" customHeight="1" spans="1:4">
      <c r="A52" s="103" t="s">
        <v>918</v>
      </c>
      <c r="B52" s="172">
        <v>1179</v>
      </c>
      <c r="C52" s="103" t="s">
        <v>918</v>
      </c>
      <c r="D52" s="172"/>
    </row>
    <row r="53" s="92" customFormat="1" ht="17.25" customHeight="1" spans="1:4">
      <c r="A53" s="103" t="s">
        <v>1257</v>
      </c>
      <c r="B53" s="172"/>
      <c r="C53" s="103" t="s">
        <v>1257</v>
      </c>
      <c r="D53" s="172"/>
    </row>
    <row r="54" s="92" customFormat="1" ht="17.25" customHeight="1" spans="1:4">
      <c r="A54" s="103" t="s">
        <v>1258</v>
      </c>
      <c r="B54" s="172"/>
      <c r="C54" s="103" t="s">
        <v>1258</v>
      </c>
      <c r="D54" s="172"/>
    </row>
    <row r="55" s="92" customFormat="1" ht="17.25" customHeight="1" spans="1:4">
      <c r="A55" s="103" t="s">
        <v>1259</v>
      </c>
      <c r="B55" s="172"/>
      <c r="C55" s="103" t="s">
        <v>1259</v>
      </c>
      <c r="D55" s="172"/>
    </row>
    <row r="56" s="92" customFormat="1" ht="17.25" customHeight="1" spans="1:4">
      <c r="A56" s="103" t="s">
        <v>919</v>
      </c>
      <c r="B56" s="172"/>
      <c r="C56" s="103" t="s">
        <v>919</v>
      </c>
      <c r="D56" s="172"/>
    </row>
    <row r="57" s="92" customFormat="1" ht="17.25" customHeight="1" spans="1:4">
      <c r="A57" s="103" t="s">
        <v>1260</v>
      </c>
      <c r="B57" s="172"/>
      <c r="C57" s="103" t="s">
        <v>1260</v>
      </c>
      <c r="D57" s="172"/>
    </row>
    <row r="58" s="92" customFormat="1" ht="17.25" customHeight="1" spans="1:4">
      <c r="A58" s="103" t="s">
        <v>1261</v>
      </c>
      <c r="B58" s="172"/>
      <c r="C58" s="103" t="s">
        <v>1261</v>
      </c>
      <c r="D58" s="172"/>
    </row>
    <row r="59" s="92" customFormat="1" ht="17.25" customHeight="1" spans="1:4">
      <c r="A59" s="103" t="s">
        <v>1262</v>
      </c>
      <c r="B59" s="172">
        <v>90</v>
      </c>
      <c r="C59" s="103" t="s">
        <v>1262</v>
      </c>
      <c r="D59" s="172"/>
    </row>
    <row r="60" s="92" customFormat="1" ht="17.25" customHeight="1" spans="1:4">
      <c r="A60" s="103" t="s">
        <v>1263</v>
      </c>
      <c r="B60" s="172">
        <v>186</v>
      </c>
      <c r="C60" s="103" t="s">
        <v>1263</v>
      </c>
      <c r="D60" s="172"/>
    </row>
    <row r="61" s="92" customFormat="1" ht="17.25" customHeight="1" spans="1:4">
      <c r="A61" s="103" t="s">
        <v>922</v>
      </c>
      <c r="B61" s="172">
        <v>475</v>
      </c>
      <c r="C61" s="103" t="s">
        <v>922</v>
      </c>
      <c r="D61" s="172"/>
    </row>
    <row r="62" s="92" customFormat="1" ht="17.25" customHeight="1" spans="1:4">
      <c r="A62" s="103" t="s">
        <v>1264</v>
      </c>
      <c r="B62" s="172">
        <v>190</v>
      </c>
      <c r="C62" s="103" t="s">
        <v>1264</v>
      </c>
      <c r="D62" s="172"/>
    </row>
    <row r="63" s="92" customFormat="1" ht="17.25" customHeight="1" spans="1:4">
      <c r="A63" s="103" t="s">
        <v>1265</v>
      </c>
      <c r="B63" s="172">
        <v>1085</v>
      </c>
      <c r="C63" s="103" t="s">
        <v>1265</v>
      </c>
      <c r="D63" s="172"/>
    </row>
    <row r="64" s="92" customFormat="1" ht="17.25" customHeight="1" spans="1:4">
      <c r="A64" s="103" t="s">
        <v>923</v>
      </c>
      <c r="B64" s="172">
        <v>171</v>
      </c>
      <c r="C64" s="103" t="s">
        <v>923</v>
      </c>
      <c r="D64" s="172"/>
    </row>
    <row r="65" s="92" customFormat="1" ht="17.25" customHeight="1" spans="1:4">
      <c r="A65" s="103" t="s">
        <v>1266</v>
      </c>
      <c r="B65" s="172">
        <v>213</v>
      </c>
      <c r="C65" s="103" t="s">
        <v>1266</v>
      </c>
      <c r="D65" s="172"/>
    </row>
    <row r="66" s="92" customFormat="1" ht="17.25" customHeight="1" spans="1:4">
      <c r="A66" s="103" t="s">
        <v>1267</v>
      </c>
      <c r="B66" s="172">
        <v>1100</v>
      </c>
      <c r="C66" s="103" t="s">
        <v>1267</v>
      </c>
      <c r="D66" s="172"/>
    </row>
    <row r="67" s="92" customFormat="1" ht="17.25" customHeight="1" spans="1:4">
      <c r="A67" s="103" t="s">
        <v>1268</v>
      </c>
      <c r="B67" s="172">
        <v>1713</v>
      </c>
      <c r="C67" s="103" t="s">
        <v>1268</v>
      </c>
      <c r="D67" s="172"/>
    </row>
    <row r="68" s="92" customFormat="1" ht="17.25" customHeight="1" spans="1:4">
      <c r="A68" s="180" t="s">
        <v>1269</v>
      </c>
      <c r="B68" s="172">
        <v>152</v>
      </c>
      <c r="C68" s="181" t="s">
        <v>1269</v>
      </c>
      <c r="D68" s="172"/>
    </row>
    <row r="69" s="92" customFormat="1" ht="17.25" customHeight="1" spans="1:4">
      <c r="A69" s="103" t="s">
        <v>924</v>
      </c>
      <c r="B69" s="172">
        <v>1184</v>
      </c>
      <c r="C69" s="103" t="s">
        <v>924</v>
      </c>
      <c r="D69" s="172"/>
    </row>
    <row r="70" s="92" customFormat="1" ht="17.25" customHeight="1" spans="1:4">
      <c r="A70" s="103" t="s">
        <v>1270</v>
      </c>
      <c r="B70" s="172"/>
      <c r="C70" s="103" t="s">
        <v>1270</v>
      </c>
      <c r="D70" s="172"/>
    </row>
    <row r="71" s="92" customFormat="1" ht="17.25" customHeight="1" spans="1:4">
      <c r="A71" s="103" t="s">
        <v>1271</v>
      </c>
      <c r="B71" s="172">
        <v>316</v>
      </c>
      <c r="C71" s="103" t="s">
        <v>1271</v>
      </c>
      <c r="D71" s="172"/>
    </row>
    <row r="72" s="92" customFormat="1" ht="17.25" customHeight="1" spans="1:4">
      <c r="A72" s="103" t="s">
        <v>1272</v>
      </c>
      <c r="B72" s="172"/>
      <c r="C72" s="103" t="s">
        <v>925</v>
      </c>
      <c r="D72" s="172"/>
    </row>
    <row r="73" s="92" customFormat="1" ht="17.25" customHeight="1" spans="1:4">
      <c r="A73" s="330" t="s">
        <v>1273</v>
      </c>
      <c r="B73" s="100">
        <f>SUM(B74:B75)</f>
        <v>0</v>
      </c>
      <c r="C73" s="330" t="s">
        <v>1274</v>
      </c>
      <c r="D73" s="100">
        <f>SUM(D74:D75)</f>
        <v>40185</v>
      </c>
    </row>
    <row r="74" s="92" customFormat="1" ht="17.25" customHeight="1" spans="1:4">
      <c r="A74" s="103" t="s">
        <v>1275</v>
      </c>
      <c r="B74" s="172"/>
      <c r="C74" s="103" t="s">
        <v>1276</v>
      </c>
      <c r="D74" s="172">
        <v>46</v>
      </c>
    </row>
    <row r="75" s="92" customFormat="1" ht="17.25" customHeight="1" spans="1:4">
      <c r="A75" s="103" t="s">
        <v>1277</v>
      </c>
      <c r="B75" s="172"/>
      <c r="C75" s="103" t="s">
        <v>1278</v>
      </c>
      <c r="D75" s="172">
        <v>40139</v>
      </c>
    </row>
    <row r="76" s="92" customFormat="1" ht="17.25" customHeight="1" spans="1:4">
      <c r="A76" s="330" t="s">
        <v>44</v>
      </c>
      <c r="B76" s="102">
        <v>600</v>
      </c>
      <c r="C76" s="103"/>
      <c r="D76" s="104"/>
    </row>
    <row r="77" s="92" customFormat="1" ht="17.25" customHeight="1" spans="1:4">
      <c r="A77" s="330" t="s">
        <v>41</v>
      </c>
      <c r="B77" s="102">
        <v>52334</v>
      </c>
      <c r="C77" s="103"/>
      <c r="D77" s="104"/>
    </row>
    <row r="78" s="92" customFormat="1" ht="17.25" customHeight="1" spans="1:4">
      <c r="A78" s="330" t="s">
        <v>1279</v>
      </c>
      <c r="B78" s="100">
        <f>SUM(B79:B81)</f>
        <v>8302</v>
      </c>
      <c r="C78" s="330" t="s">
        <v>1086</v>
      </c>
      <c r="D78" s="100">
        <f>SUM(D79:D82)</f>
        <v>344</v>
      </c>
    </row>
    <row r="79" s="92" customFormat="1" ht="17.25" customHeight="1" spans="1:4">
      <c r="A79" s="103" t="s">
        <v>1280</v>
      </c>
      <c r="B79" s="105">
        <v>8302</v>
      </c>
      <c r="C79" s="180" t="s">
        <v>1281</v>
      </c>
      <c r="D79" s="105"/>
    </row>
    <row r="80" s="92" customFormat="1" ht="17.25" customHeight="1" spans="1:4">
      <c r="A80" s="103" t="s">
        <v>1282</v>
      </c>
      <c r="B80" s="105"/>
      <c r="C80" s="103" t="s">
        <v>1283</v>
      </c>
      <c r="D80" s="175"/>
    </row>
    <row r="81" s="92" customFormat="1" ht="17.25" customHeight="1" spans="1:4">
      <c r="A81" s="103" t="s">
        <v>1284</v>
      </c>
      <c r="B81" s="105"/>
      <c r="C81" s="103" t="s">
        <v>1285</v>
      </c>
      <c r="D81" s="175"/>
    </row>
    <row r="82" s="92" customFormat="1" ht="17.25" customHeight="1" spans="1:4">
      <c r="A82" s="103"/>
      <c r="B82" s="99"/>
      <c r="C82" s="103" t="s">
        <v>1286</v>
      </c>
      <c r="D82" s="105">
        <v>344</v>
      </c>
    </row>
    <row r="83" s="92" customFormat="1" ht="17.25" customHeight="1" spans="1:4">
      <c r="A83" s="330" t="s">
        <v>1287</v>
      </c>
      <c r="B83" s="100">
        <f>B84</f>
        <v>0</v>
      </c>
      <c r="C83" s="330" t="s">
        <v>1088</v>
      </c>
      <c r="D83" s="100">
        <f>D84</f>
        <v>480</v>
      </c>
    </row>
    <row r="84" s="92" customFormat="1" ht="17.25" customHeight="1" spans="1:4">
      <c r="A84" s="330" t="s">
        <v>1288</v>
      </c>
      <c r="B84" s="100">
        <f>B85</f>
        <v>0</v>
      </c>
      <c r="C84" s="330" t="s">
        <v>1289</v>
      </c>
      <c r="D84" s="100">
        <f>SUM(D85:D88)</f>
        <v>480</v>
      </c>
    </row>
    <row r="85" s="92" customFormat="1" ht="17.25" customHeight="1" spans="1:4">
      <c r="A85" s="330" t="s">
        <v>1290</v>
      </c>
      <c r="B85" s="100">
        <f>SUM(B86:B89)</f>
        <v>0</v>
      </c>
      <c r="C85" s="103" t="s">
        <v>1291</v>
      </c>
      <c r="D85" s="105"/>
    </row>
    <row r="86" s="92" customFormat="1" ht="17.25" customHeight="1" spans="1:4">
      <c r="A86" s="103" t="s">
        <v>1292</v>
      </c>
      <c r="B86" s="105"/>
      <c r="C86" s="103" t="s">
        <v>1293</v>
      </c>
      <c r="D86" s="105"/>
    </row>
    <row r="87" s="92" customFormat="1" ht="17.25" customHeight="1" spans="1:4">
      <c r="A87" s="103" t="s">
        <v>1294</v>
      </c>
      <c r="B87" s="105"/>
      <c r="C87" s="103" t="s">
        <v>1295</v>
      </c>
      <c r="D87" s="105"/>
    </row>
    <row r="88" s="92" customFormat="1" ht="17.25" customHeight="1" spans="1:4">
      <c r="A88" s="103" t="s">
        <v>1296</v>
      </c>
      <c r="B88" s="105"/>
      <c r="C88" s="103" t="s">
        <v>1297</v>
      </c>
      <c r="D88" s="105">
        <v>480</v>
      </c>
    </row>
    <row r="89" s="92" customFormat="1" ht="17.25" customHeight="1" spans="1:4">
      <c r="A89" s="103" t="s">
        <v>1298</v>
      </c>
      <c r="B89" s="105"/>
      <c r="C89" s="103"/>
      <c r="D89" s="104"/>
    </row>
    <row r="90" s="92" customFormat="1" ht="17.25" customHeight="1" spans="1:4">
      <c r="A90" s="330" t="s">
        <v>1299</v>
      </c>
      <c r="B90" s="100">
        <f>B91</f>
        <v>70</v>
      </c>
      <c r="C90" s="330" t="s">
        <v>1300</v>
      </c>
      <c r="D90" s="100">
        <f>SUM(D91:D94)</f>
        <v>0</v>
      </c>
    </row>
    <row r="91" s="92" customFormat="1" ht="17.25" customHeight="1" spans="1:4">
      <c r="A91" s="330" t="s">
        <v>1301</v>
      </c>
      <c r="B91" s="100">
        <f>SUM(B92:B95)</f>
        <v>70</v>
      </c>
      <c r="C91" s="103" t="s">
        <v>1302</v>
      </c>
      <c r="D91" s="172"/>
    </row>
    <row r="92" s="92" customFormat="1" ht="17.25" customHeight="1" spans="1:4">
      <c r="A92" s="103" t="s">
        <v>1303</v>
      </c>
      <c r="B92" s="172">
        <v>190</v>
      </c>
      <c r="C92" s="103" t="s">
        <v>1304</v>
      </c>
      <c r="D92" s="172"/>
    </row>
    <row r="93" s="92" customFormat="1" ht="17.25" customHeight="1" spans="1:4">
      <c r="A93" s="103" t="s">
        <v>1305</v>
      </c>
      <c r="B93" s="172"/>
      <c r="C93" s="103" t="s">
        <v>1306</v>
      </c>
      <c r="D93" s="172"/>
    </row>
    <row r="94" s="92" customFormat="1" ht="17.25" customHeight="1" spans="1:4">
      <c r="A94" s="103" t="s">
        <v>1307</v>
      </c>
      <c r="B94" s="172"/>
      <c r="C94" s="103" t="s">
        <v>1308</v>
      </c>
      <c r="D94" s="172"/>
    </row>
    <row r="95" s="92" customFormat="1" ht="17.25" customHeight="1" spans="1:4">
      <c r="A95" s="103" t="s">
        <v>1309</v>
      </c>
      <c r="B95" s="172">
        <v>-120</v>
      </c>
      <c r="C95" s="103"/>
      <c r="D95" s="331"/>
    </row>
    <row r="96" s="92" customFormat="1" ht="17.25" customHeight="1" spans="1:4">
      <c r="A96" s="330" t="s">
        <v>1310</v>
      </c>
      <c r="B96" s="172"/>
      <c r="C96" s="330" t="s">
        <v>1311</v>
      </c>
      <c r="D96" s="105"/>
    </row>
    <row r="97" s="92" customFormat="1" ht="17.25" customHeight="1" spans="1:4">
      <c r="A97" s="330" t="s">
        <v>1312</v>
      </c>
      <c r="B97" s="102"/>
      <c r="C97" s="330" t="s">
        <v>1313</v>
      </c>
      <c r="D97" s="105"/>
    </row>
    <row r="98" s="92" customFormat="1" ht="17.25" customHeight="1" spans="1:4">
      <c r="A98" s="330" t="s">
        <v>1314</v>
      </c>
      <c r="B98" s="172"/>
      <c r="C98" s="330" t="s">
        <v>1315</v>
      </c>
      <c r="D98" s="105"/>
    </row>
    <row r="99" s="92" customFormat="1" ht="17.25" customHeight="1" spans="1:4">
      <c r="A99" s="330" t="s">
        <v>1316</v>
      </c>
      <c r="B99" s="105">
        <v>46283</v>
      </c>
      <c r="C99" s="330" t="s">
        <v>1087</v>
      </c>
      <c r="D99" s="105">
        <v>39863</v>
      </c>
    </row>
    <row r="100" s="92" customFormat="1" ht="17.25" customHeight="1" spans="1:4">
      <c r="A100" s="330" t="s">
        <v>1317</v>
      </c>
      <c r="B100" s="100">
        <f>SUM(B101,B105,B109,B113)</f>
        <v>0</v>
      </c>
      <c r="C100" s="330" t="s">
        <v>1318</v>
      </c>
      <c r="D100" s="100">
        <f>SUM(D101,D105,D109,D113)</f>
        <v>0</v>
      </c>
    </row>
    <row r="101" s="92" customFormat="1" ht="17.25" customHeight="1" spans="1:4">
      <c r="A101" s="330" t="s">
        <v>1319</v>
      </c>
      <c r="B101" s="100">
        <f>SUM(B102:B104)</f>
        <v>0</v>
      </c>
      <c r="C101" s="330" t="s">
        <v>1320</v>
      </c>
      <c r="D101" s="100">
        <f>SUM(D102:D104)</f>
        <v>0</v>
      </c>
    </row>
    <row r="102" s="92" customFormat="1" ht="17.25" customHeight="1" spans="1:4">
      <c r="A102" s="103" t="s">
        <v>1321</v>
      </c>
      <c r="B102" s="105"/>
      <c r="C102" s="103" t="s">
        <v>1322</v>
      </c>
      <c r="D102" s="105"/>
    </row>
    <row r="103" s="92" customFormat="1" ht="17.25" customHeight="1" spans="1:4">
      <c r="A103" s="103" t="s">
        <v>1323</v>
      </c>
      <c r="B103" s="172"/>
      <c r="C103" s="103" t="s">
        <v>1324</v>
      </c>
      <c r="D103" s="172"/>
    </row>
    <row r="104" s="92" customFormat="1" ht="17.25" customHeight="1" spans="1:4">
      <c r="A104" s="103" t="s">
        <v>1325</v>
      </c>
      <c r="B104" s="172"/>
      <c r="C104" s="103" t="s">
        <v>1326</v>
      </c>
      <c r="D104" s="172"/>
    </row>
    <row r="105" s="92" customFormat="1" ht="17.25" customHeight="1" spans="1:4">
      <c r="A105" s="330" t="s">
        <v>1327</v>
      </c>
      <c r="B105" s="100">
        <f>SUM(B106:B108)</f>
        <v>0</v>
      </c>
      <c r="C105" s="330" t="s">
        <v>1328</v>
      </c>
      <c r="D105" s="100">
        <f>SUM(D106:D108)</f>
        <v>0</v>
      </c>
    </row>
    <row r="106" s="92" customFormat="1" ht="17.25" customHeight="1" spans="1:4">
      <c r="A106" s="103" t="s">
        <v>1329</v>
      </c>
      <c r="B106" s="105"/>
      <c r="C106" s="103" t="s">
        <v>1330</v>
      </c>
      <c r="D106" s="105"/>
    </row>
    <row r="107" s="92" customFormat="1" ht="17.25" customHeight="1" spans="1:4">
      <c r="A107" s="103" t="s">
        <v>1331</v>
      </c>
      <c r="B107" s="172"/>
      <c r="C107" s="103" t="s">
        <v>1332</v>
      </c>
      <c r="D107" s="172"/>
    </row>
    <row r="108" s="92" customFormat="1" ht="17.25" customHeight="1" spans="1:4">
      <c r="A108" s="103" t="s">
        <v>1333</v>
      </c>
      <c r="B108" s="172"/>
      <c r="C108" s="103" t="s">
        <v>1334</v>
      </c>
      <c r="D108" s="172"/>
    </row>
    <row r="109" s="92" customFormat="1" ht="17.25" customHeight="1" spans="1:4">
      <c r="A109" s="330" t="s">
        <v>1335</v>
      </c>
      <c r="B109" s="100">
        <f>SUM(B110:B112)</f>
        <v>0</v>
      </c>
      <c r="C109" s="330" t="s">
        <v>1336</v>
      </c>
      <c r="D109" s="100">
        <f>SUM(D110:D112)</f>
        <v>0</v>
      </c>
    </row>
    <row r="110" s="92" customFormat="1" ht="17.25" customHeight="1" spans="1:4">
      <c r="A110" s="103" t="s">
        <v>1337</v>
      </c>
      <c r="B110" s="105"/>
      <c r="C110" s="103" t="s">
        <v>1338</v>
      </c>
      <c r="D110" s="105"/>
    </row>
    <row r="111" s="92" customFormat="1" ht="17.25" customHeight="1" spans="1:4">
      <c r="A111" s="103" t="s">
        <v>1339</v>
      </c>
      <c r="B111" s="172"/>
      <c r="C111" s="103" t="s">
        <v>1340</v>
      </c>
      <c r="D111" s="172"/>
    </row>
    <row r="112" s="92" customFormat="1" ht="17.25" customHeight="1" spans="1:4">
      <c r="A112" s="103" t="s">
        <v>1341</v>
      </c>
      <c r="B112" s="172"/>
      <c r="C112" s="103" t="s">
        <v>1342</v>
      </c>
      <c r="D112" s="172"/>
    </row>
    <row r="113" s="92" customFormat="1" ht="17.25" customHeight="1" spans="1:4">
      <c r="A113" s="330" t="s">
        <v>1343</v>
      </c>
      <c r="B113" s="100">
        <f>SUM(B114:B116)</f>
        <v>0</v>
      </c>
      <c r="C113" s="330" t="s">
        <v>1344</v>
      </c>
      <c r="D113" s="100">
        <f>SUM(D114:D116)</f>
        <v>0</v>
      </c>
    </row>
    <row r="114" s="92" customFormat="1" ht="17.25" customHeight="1" spans="1:4">
      <c r="A114" s="103" t="s">
        <v>1345</v>
      </c>
      <c r="B114" s="105"/>
      <c r="C114" s="103" t="s">
        <v>1346</v>
      </c>
      <c r="D114" s="105"/>
    </row>
    <row r="115" s="92" customFormat="1" ht="17.25" customHeight="1" spans="1:4">
      <c r="A115" s="103" t="s">
        <v>1347</v>
      </c>
      <c r="B115" s="172"/>
      <c r="C115" s="103" t="s">
        <v>1348</v>
      </c>
      <c r="D115" s="172"/>
    </row>
    <row r="116" s="92" customFormat="1" ht="17.25" customHeight="1" spans="1:4">
      <c r="A116" s="103" t="s">
        <v>1349</v>
      </c>
      <c r="B116" s="172"/>
      <c r="C116" s="103" t="s">
        <v>1350</v>
      </c>
      <c r="D116" s="172"/>
    </row>
    <row r="117" s="92" customFormat="1" ht="17.25" customHeight="1" spans="1:4">
      <c r="A117" s="330" t="s">
        <v>1351</v>
      </c>
      <c r="B117" s="172"/>
      <c r="C117" s="330" t="s">
        <v>1352</v>
      </c>
      <c r="D117" s="172"/>
    </row>
    <row r="118" s="92" customFormat="1" ht="17.25" customHeight="1" spans="1:4">
      <c r="A118" s="330" t="s">
        <v>1353</v>
      </c>
      <c r="B118" s="172"/>
      <c r="C118" s="330" t="s">
        <v>1354</v>
      </c>
      <c r="D118" s="172"/>
    </row>
    <row r="119" s="92" customFormat="1" ht="17.25" customHeight="1" spans="1:4">
      <c r="A119" s="103"/>
      <c r="B119" s="104"/>
      <c r="C119" s="330" t="s">
        <v>1355</v>
      </c>
      <c r="D119" s="105"/>
    </row>
    <row r="120" s="92" customFormat="1" ht="17.25" customHeight="1" spans="1:4">
      <c r="A120" s="103"/>
      <c r="B120" s="104"/>
      <c r="C120" s="330" t="s">
        <v>1089</v>
      </c>
      <c r="D120" s="100">
        <f>B123-SUM(D6,D7,D73,D78,D83,D90,D96:D100,D117:D119)</f>
        <v>44043</v>
      </c>
    </row>
    <row r="121" s="92" customFormat="1" ht="17.25" customHeight="1" spans="1:4">
      <c r="A121" s="103"/>
      <c r="B121" s="104"/>
      <c r="C121" s="330" t="s">
        <v>1356</v>
      </c>
      <c r="D121" s="105">
        <v>44043</v>
      </c>
    </row>
    <row r="122" s="92" customFormat="1" ht="17.25" customHeight="1" spans="1:4">
      <c r="A122" s="103"/>
      <c r="B122" s="104"/>
      <c r="C122" s="330" t="s">
        <v>1357</v>
      </c>
      <c r="D122" s="100">
        <f>D120-D121</f>
        <v>0</v>
      </c>
    </row>
    <row r="123" s="92" customFormat="1" ht="17.25" customHeight="1" spans="1:4">
      <c r="A123" s="329" t="s">
        <v>1358</v>
      </c>
      <c r="B123" s="100">
        <f>SUM(B6:B7,B73,B76:B78,B83,B90,B96:B100,B117:B118)</f>
        <v>396242</v>
      </c>
      <c r="C123" s="329" t="s">
        <v>1359</v>
      </c>
      <c r="D123" s="100">
        <f>SUM(D6:D7,D73,D78,D83,D90,D96:D100,D117:D120)</f>
        <v>396242</v>
      </c>
    </row>
    <row r="124" s="92" customFormat="1" customHeight="1" spans="1:4">
      <c r="A124" s="93"/>
      <c r="B124" s="93"/>
      <c r="C124" s="93"/>
      <c r="D124" s="93"/>
    </row>
    <row r="125" s="92" customFormat="1" customHeight="1" spans="1:4">
      <c r="A125" s="93"/>
      <c r="B125" s="93"/>
      <c r="C125" s="93"/>
      <c r="D125" s="93"/>
    </row>
  </sheetData>
  <mergeCells count="3">
    <mergeCell ref="A2:D2"/>
    <mergeCell ref="A3:D3"/>
    <mergeCell ref="A4:D4"/>
  </mergeCells>
  <dataValidations count="1">
    <dataValidation type="decimal" operator="between" allowBlank="1" showInputMessage="1" showErrorMessage="1" sqref="B123 B6:B81 B83:B118 D6:D75 D78:D88 D90:D94 D96:D123">
      <formula1>-99999999999999</formula1>
      <formula2>99999999999999</formula2>
    </dataValidation>
  </dataValidations>
  <printOptions horizontalCentered="1"/>
  <pageMargins left="0.751388888888889" right="0.751388888888889" top="0.60625" bottom="0.60625" header="0.511805555555556" footer="0.511805555555556"/>
  <pageSetup paperSize="9" scale="85" firstPageNumber="122" fitToHeight="0" orientation="landscape" useFirstPageNumber="1" horizontalDpi="600"/>
  <headerFooter differentOddEven="1">
    <oddFooter>&amp;R- &amp;P -</oddFooter>
    <evenFooter>&amp;L- &amp;P -</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selection activeCell="B9" sqref="B9"/>
    </sheetView>
  </sheetViews>
  <sheetFormatPr defaultColWidth="12.125" defaultRowHeight="17" customHeight="1"/>
  <cols>
    <col min="1" max="1" width="33.5" style="93" customWidth="1"/>
    <col min="2" max="10" width="14.7583333333333" style="93" customWidth="1"/>
    <col min="11" max="16384" width="12.125" style="92"/>
  </cols>
  <sheetData>
    <row r="1" customHeight="1" spans="1:10">
      <c r="A1" s="94" t="s">
        <v>1360</v>
      </c>
    </row>
    <row r="2" s="92" customFormat="1" ht="33.75" customHeight="1" spans="1:10">
      <c r="A2" s="95" t="str">
        <f>'[3]##BASEINFO'!$B$2&amp;"度"&amp;'[3]##BASEINFO'!$B$7&amp;"地方政府债务余额情况录入表"</f>
        <v>2025年度柳南区地方政府债务余额情况录入表</v>
      </c>
      <c r="B2" s="95"/>
      <c r="C2" s="95"/>
      <c r="D2" s="95"/>
      <c r="E2" s="95"/>
      <c r="F2" s="95"/>
      <c r="G2" s="95"/>
      <c r="H2" s="95"/>
      <c r="I2" s="95"/>
      <c r="J2" s="95"/>
    </row>
    <row r="3" s="92" customFormat="1" ht="17.25" customHeight="1" spans="1:10">
      <c r="A3" s="96" t="s">
        <v>1361</v>
      </c>
      <c r="B3" s="96"/>
      <c r="C3" s="96"/>
      <c r="D3" s="96"/>
      <c r="E3" s="96"/>
      <c r="F3" s="96"/>
      <c r="G3" s="96"/>
      <c r="H3" s="96"/>
      <c r="I3" s="96"/>
      <c r="J3" s="96"/>
    </row>
    <row r="4" s="92" customFormat="1" ht="17.25" customHeight="1" spans="1:10">
      <c r="A4" s="96" t="str">
        <f>"单位："&amp;'[3]##BASEINFO'!$B$19</f>
        <v>单位：万元</v>
      </c>
      <c r="B4" s="96"/>
      <c r="C4" s="96"/>
      <c r="D4" s="96"/>
      <c r="E4" s="96"/>
      <c r="F4" s="96"/>
      <c r="G4" s="96"/>
      <c r="H4" s="96"/>
      <c r="I4" s="96"/>
      <c r="J4" s="96"/>
    </row>
    <row r="5" s="92" customFormat="1" ht="17.25" customHeight="1" spans="1:10">
      <c r="A5" s="97" t="s">
        <v>52</v>
      </c>
      <c r="B5" s="97" t="s">
        <v>1362</v>
      </c>
      <c r="C5" s="97" t="s">
        <v>1363</v>
      </c>
      <c r="D5" s="97"/>
      <c r="E5" s="97"/>
      <c r="F5" s="97"/>
      <c r="G5" s="97"/>
      <c r="H5" s="97" t="s">
        <v>1364</v>
      </c>
      <c r="I5" s="97"/>
      <c r="J5" s="97"/>
    </row>
    <row r="6" s="92" customFormat="1" ht="17.25" customHeight="1" spans="1:10">
      <c r="A6" s="97"/>
      <c r="B6" s="97"/>
      <c r="C6" s="97" t="s">
        <v>1365</v>
      </c>
      <c r="D6" s="97" t="s">
        <v>1366</v>
      </c>
      <c r="E6" s="97" t="s">
        <v>1367</v>
      </c>
      <c r="F6" s="97" t="s">
        <v>1368</v>
      </c>
      <c r="G6" s="97" t="s">
        <v>1369</v>
      </c>
      <c r="H6" s="97" t="s">
        <v>1365</v>
      </c>
      <c r="I6" s="97" t="s">
        <v>1370</v>
      </c>
      <c r="J6" s="97" t="s">
        <v>1371</v>
      </c>
    </row>
    <row r="7" s="92" customFormat="1" ht="17.25" customHeight="1" spans="1:10">
      <c r="A7" s="99" t="s">
        <v>1372</v>
      </c>
      <c r="B7" s="100">
        <f>SUM(C7,H7)</f>
        <v>44789</v>
      </c>
      <c r="C7" s="100">
        <f t="shared" ref="C7:C12" si="0">SUM(D7:G7)</f>
        <v>17630</v>
      </c>
      <c r="D7" s="102">
        <v>17630</v>
      </c>
      <c r="E7" s="102"/>
      <c r="F7" s="102"/>
      <c r="G7" s="102"/>
      <c r="H7" s="100">
        <f>SUM(I7:J7)</f>
        <v>27159</v>
      </c>
      <c r="I7" s="102">
        <v>27159</v>
      </c>
      <c r="J7" s="102"/>
    </row>
    <row r="8" s="92" customFormat="1" ht="17.25" customHeight="1" spans="1:10">
      <c r="A8" s="99" t="s">
        <v>1373</v>
      </c>
      <c r="B8" s="100">
        <f t="shared" ref="B8:B12" si="1">C8+H8</f>
        <v>54500</v>
      </c>
      <c r="C8" s="172">
        <v>17700</v>
      </c>
      <c r="D8" s="104"/>
      <c r="E8" s="104"/>
      <c r="F8" s="104"/>
      <c r="G8" s="173"/>
      <c r="H8" s="172">
        <v>36800</v>
      </c>
      <c r="I8" s="104"/>
      <c r="J8" s="104"/>
    </row>
    <row r="9" s="92" customFormat="1" ht="17.25" customHeight="1" spans="1:10">
      <c r="A9" s="103" t="s">
        <v>1374</v>
      </c>
      <c r="B9" s="100">
        <f t="shared" si="1"/>
        <v>9672</v>
      </c>
      <c r="C9" s="100">
        <f t="shared" si="0"/>
        <v>70</v>
      </c>
      <c r="D9" s="105">
        <v>190</v>
      </c>
      <c r="E9" s="105"/>
      <c r="F9" s="174"/>
      <c r="G9" s="105">
        <v>-120</v>
      </c>
      <c r="H9" s="100">
        <f>J9+I9</f>
        <v>9602</v>
      </c>
      <c r="I9" s="105">
        <v>9602</v>
      </c>
      <c r="J9" s="105"/>
    </row>
    <row r="10" s="92" customFormat="1" ht="17.25" customHeight="1" spans="1:10">
      <c r="A10" s="99" t="s">
        <v>1375</v>
      </c>
      <c r="B10" s="100">
        <f t="shared" si="1"/>
        <v>480</v>
      </c>
      <c r="C10" s="100">
        <f t="shared" si="0"/>
        <v>480</v>
      </c>
      <c r="D10" s="105"/>
      <c r="E10" s="105"/>
      <c r="F10" s="105"/>
      <c r="G10" s="175">
        <v>480</v>
      </c>
      <c r="H10" s="100">
        <f>J10+I10</f>
        <v>0</v>
      </c>
      <c r="I10" s="105"/>
      <c r="J10" s="105"/>
    </row>
    <row r="11" s="92" customFormat="1" ht="17.25" customHeight="1" spans="1:10">
      <c r="A11" s="99" t="s">
        <v>1376</v>
      </c>
      <c r="B11" s="100">
        <f t="shared" si="1"/>
        <v>-480</v>
      </c>
      <c r="C11" s="100">
        <f t="shared" si="0"/>
        <v>-480</v>
      </c>
      <c r="D11" s="105">
        <v>120</v>
      </c>
      <c r="E11" s="105"/>
      <c r="F11" s="105"/>
      <c r="G11" s="105">
        <v>-600</v>
      </c>
      <c r="H11" s="100">
        <f>I11+J11</f>
        <v>0</v>
      </c>
      <c r="I11" s="105"/>
      <c r="J11" s="105"/>
    </row>
    <row r="12" s="92" customFormat="1" ht="17.25" customHeight="1" spans="1:10">
      <c r="A12" s="99" t="s">
        <v>1377</v>
      </c>
      <c r="B12" s="100">
        <f t="shared" si="1"/>
        <v>54461</v>
      </c>
      <c r="C12" s="100">
        <f t="shared" si="0"/>
        <v>17700</v>
      </c>
      <c r="D12" s="100">
        <f t="shared" ref="D12:G12" si="2">D7+D9-D10-D11</f>
        <v>17700</v>
      </c>
      <c r="E12" s="100">
        <f t="shared" si="2"/>
        <v>0</v>
      </c>
      <c r="F12" s="100">
        <f t="shared" si="2"/>
        <v>0</v>
      </c>
      <c r="G12" s="100">
        <f t="shared" si="2"/>
        <v>0</v>
      </c>
      <c r="H12" s="100">
        <f>SUM(I12:J12)</f>
        <v>36761</v>
      </c>
      <c r="I12" s="100">
        <f>I7+I9-I10-I11</f>
        <v>36761</v>
      </c>
      <c r="J12" s="100">
        <f>J7+J9-J10-J11</f>
        <v>0</v>
      </c>
    </row>
    <row r="13" s="92" customFormat="1" ht="15.75" customHeight="1"/>
    <row r="14" s="92" customFormat="1" ht="15.75" customHeight="1"/>
    <row r="15" s="92" customFormat="1" ht="15.75" customHeight="1"/>
    <row r="16" s="92" customFormat="1" ht="15.75" customHeight="1"/>
    <row r="17" s="92" customFormat="1" ht="15.75" customHeight="1"/>
    <row r="18" ht="15.75" customHeight="1"/>
    <row r="19" ht="15.75" customHeight="1"/>
    <row r="20" ht="15.75" customHeight="1"/>
    <row r="21" ht="15.75" customHeight="1"/>
  </sheetData>
  <mergeCells count="7">
    <mergeCell ref="A2:J2"/>
    <mergeCell ref="A3:J3"/>
    <mergeCell ref="A4:J4"/>
    <mergeCell ref="C5:G5"/>
    <mergeCell ref="H5:J5"/>
    <mergeCell ref="A5:A6"/>
    <mergeCell ref="B5:B6"/>
  </mergeCells>
  <dataValidations count="1">
    <dataValidation type="decimal" operator="between" allowBlank="1" showInputMessage="1" showErrorMessage="1" sqref="B7:J7 B8:C8 H8 B9:J12">
      <formula1>-99999999999999</formula1>
      <formula2>99999999999999</formula2>
    </dataValidation>
  </dataValidations>
  <printOptions horizontalCentered="1"/>
  <pageMargins left="0.751388888888889" right="0.751388888888889" top="0.60625" bottom="0.60625" header="0.511805555555556" footer="0.511805555555556"/>
  <pageSetup paperSize="9" scale="79" firstPageNumber="126" fitToHeight="0" orientation="landscape" useFirstPageNumber="1" horizontalDpi="600"/>
  <headerFooter>
    <oddFooter>&amp;R-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L78"/>
  <sheetViews>
    <sheetView workbookViewId="0">
      <pane xSplit="2" ySplit="6" topLeftCell="C7" activePane="bottomRight" state="frozen"/>
      <selection/>
      <selection pane="topRight"/>
      <selection pane="bottomLeft"/>
      <selection pane="bottomRight" activeCell="J86" sqref="J86"/>
    </sheetView>
  </sheetViews>
  <sheetFormatPr defaultColWidth="9" defaultRowHeight="14.25"/>
  <cols>
    <col min="1" max="1" width="3.54166666666667" style="288" customWidth="1"/>
    <col min="2" max="2" width="9" style="291" customWidth="1"/>
    <col min="3" max="3" width="47.5" style="288" customWidth="1"/>
    <col min="4" max="4" width="17.9" style="292" customWidth="1"/>
    <col min="5" max="5" width="16.5" style="293" customWidth="1"/>
    <col min="6" max="6" width="18.0416666666667" style="293" customWidth="1"/>
    <col min="7" max="7" width="15.625" style="293" customWidth="1"/>
    <col min="8" max="8" width="11" style="289" customWidth="1"/>
    <col min="9" max="9" width="17.125" style="288" customWidth="1"/>
    <col min="10" max="10" width="11.7583333333333" style="288" customWidth="1"/>
    <col min="11" max="11" width="12.275" style="288" hidden="1" customWidth="1"/>
    <col min="12" max="12" width="9" style="288" hidden="1" customWidth="1"/>
    <col min="13" max="16384" width="9" style="288"/>
  </cols>
  <sheetData>
    <row r="1" s="288" customFormat="1" spans="1:12">
      <c r="B1" s="291"/>
      <c r="C1" s="288" t="s">
        <v>1378</v>
      </c>
      <c r="D1" s="292"/>
      <c r="E1" s="293"/>
      <c r="F1" s="293"/>
      <c r="G1" s="293"/>
      <c r="H1" s="289"/>
    </row>
    <row r="2" s="288" customFormat="1" ht="20.1" customHeight="1" spans="1:12">
      <c r="B2" s="291"/>
      <c r="C2" s="58" t="s">
        <v>1379</v>
      </c>
      <c r="D2" s="192"/>
      <c r="E2" s="294"/>
      <c r="F2" s="294"/>
      <c r="G2" s="294"/>
      <c r="H2" s="17"/>
      <c r="I2" s="58"/>
      <c r="J2" s="58"/>
    </row>
    <row r="3" s="288" customFormat="1" ht="15.6" customHeight="1" spans="1:12">
      <c r="B3" s="291"/>
      <c r="C3" s="295"/>
      <c r="D3" s="296"/>
      <c r="E3" s="297"/>
      <c r="F3" s="297"/>
      <c r="G3" s="298"/>
      <c r="H3" s="299"/>
      <c r="I3" s="300"/>
      <c r="J3" s="301" t="s">
        <v>1380</v>
      </c>
    </row>
    <row r="4" s="289" customFormat="1" ht="15.6" customHeight="1" spans="1:12">
      <c r="B4" s="302"/>
      <c r="C4" s="303" t="s">
        <v>52</v>
      </c>
      <c r="D4" s="304" t="s">
        <v>1381</v>
      </c>
      <c r="E4" s="304" t="s">
        <v>6</v>
      </c>
      <c r="F4" s="304"/>
      <c r="G4" s="304"/>
      <c r="H4" s="303"/>
      <c r="I4" s="303"/>
      <c r="J4" s="303"/>
    </row>
    <row r="5" s="289" customFormat="1" ht="20.1" customHeight="1" spans="1:12">
      <c r="B5" s="302"/>
      <c r="C5" s="303"/>
      <c r="D5" s="305"/>
      <c r="E5" s="304" t="s">
        <v>1382</v>
      </c>
      <c r="F5" s="306" t="s">
        <v>9</v>
      </c>
      <c r="G5" s="304" t="s">
        <v>7</v>
      </c>
      <c r="H5" s="303" t="s">
        <v>10</v>
      </c>
      <c r="I5" s="303" t="s">
        <v>54</v>
      </c>
      <c r="J5" s="303"/>
    </row>
    <row r="6" s="289" customFormat="1" ht="15.6" customHeight="1" spans="1:12">
      <c r="B6" s="302"/>
      <c r="C6" s="303"/>
      <c r="D6" s="305"/>
      <c r="E6" s="304"/>
      <c r="F6" s="306"/>
      <c r="G6" s="304"/>
      <c r="H6" s="303"/>
      <c r="I6" s="303" t="s">
        <v>12</v>
      </c>
      <c r="J6" s="303" t="s">
        <v>13</v>
      </c>
    </row>
    <row r="7" s="290" customFormat="1" ht="21" customHeight="1" spans="1:12">
      <c r="A7" s="307">
        <f t="shared" ref="A7:A13" si="0">LEN(B7)</f>
        <v>0</v>
      </c>
      <c r="B7" s="308"/>
      <c r="C7" s="309" t="s">
        <v>1383</v>
      </c>
      <c r="D7" s="310">
        <v>6880344</v>
      </c>
      <c r="E7" s="310">
        <v>6880344</v>
      </c>
      <c r="F7" s="310">
        <v>6880000</v>
      </c>
      <c r="G7" s="310">
        <v>3440172</v>
      </c>
      <c r="H7" s="311">
        <f>G7/F7</f>
        <v>0.500025</v>
      </c>
      <c r="I7" s="310">
        <f>G7-D7</f>
        <v>-3440172</v>
      </c>
      <c r="J7" s="311">
        <f>I7/D7</f>
        <v>-0.5</v>
      </c>
      <c r="K7" s="290">
        <f>G7/10000</f>
        <v>344.0172</v>
      </c>
      <c r="L7" s="290">
        <f>ROUND(K7,0)</f>
        <v>344</v>
      </c>
    </row>
    <row r="8" s="290" customFormat="1" ht="21" hidden="1" customHeight="1" spans="1:12">
      <c r="A8" s="307">
        <f t="shared" si="0"/>
        <v>7</v>
      </c>
      <c r="B8" s="308">
        <v>1030102</v>
      </c>
      <c r="C8" s="312" t="s">
        <v>1384</v>
      </c>
      <c r="D8" s="313"/>
      <c r="E8" s="310"/>
      <c r="F8" s="314"/>
      <c r="G8" s="315"/>
      <c r="H8" s="316"/>
      <c r="I8" s="314"/>
      <c r="J8" s="316"/>
    </row>
    <row r="9" s="290" customFormat="1" ht="21" hidden="1" customHeight="1" spans="1:12">
      <c r="A9" s="307">
        <f t="shared" si="0"/>
        <v>7</v>
      </c>
      <c r="B9" s="308">
        <v>1030106</v>
      </c>
      <c r="C9" s="312" t="s">
        <v>1385</v>
      </c>
      <c r="D9" s="313"/>
      <c r="E9" s="310"/>
      <c r="F9" s="314"/>
      <c r="G9" s="315"/>
      <c r="H9" s="316"/>
      <c r="I9" s="314"/>
      <c r="J9" s="316"/>
    </row>
    <row r="10" s="290" customFormat="1" ht="21" hidden="1" customHeight="1" spans="1:12">
      <c r="A10" s="307">
        <f t="shared" si="0"/>
        <v>7</v>
      </c>
      <c r="B10" s="308">
        <v>1030110</v>
      </c>
      <c r="C10" s="312" t="s">
        <v>1386</v>
      </c>
      <c r="D10" s="313"/>
      <c r="E10" s="310"/>
      <c r="F10" s="314"/>
      <c r="G10" s="315"/>
      <c r="H10" s="316"/>
      <c r="I10" s="314"/>
      <c r="J10" s="316"/>
    </row>
    <row r="11" s="290" customFormat="1" ht="21" hidden="1" customHeight="1" spans="1:12">
      <c r="A11" s="307">
        <f t="shared" si="0"/>
        <v>7</v>
      </c>
      <c r="B11" s="308">
        <v>1030112</v>
      </c>
      <c r="C11" s="312" t="s">
        <v>1387</v>
      </c>
      <c r="D11" s="313"/>
      <c r="E11" s="310"/>
      <c r="F11" s="314"/>
      <c r="G11" s="315"/>
      <c r="H11" s="316"/>
      <c r="I11" s="314"/>
      <c r="J11" s="316"/>
    </row>
    <row r="12" s="290" customFormat="1" ht="21" hidden="1" customHeight="1" spans="1:12">
      <c r="A12" s="307">
        <f t="shared" si="0"/>
        <v>7</v>
      </c>
      <c r="B12" s="317">
        <v>1030115</v>
      </c>
      <c r="C12" s="312" t="s">
        <v>1388</v>
      </c>
      <c r="D12" s="313"/>
      <c r="E12" s="310"/>
      <c r="F12" s="314"/>
      <c r="G12" s="315"/>
      <c r="H12" s="316"/>
      <c r="I12" s="314"/>
      <c r="J12" s="316"/>
    </row>
    <row r="13" s="290" customFormat="1" ht="21" hidden="1" customHeight="1" spans="1:12">
      <c r="A13" s="307">
        <f t="shared" si="0"/>
        <v>7</v>
      </c>
      <c r="B13" s="308">
        <v>1030121</v>
      </c>
      <c r="C13" s="312" t="s">
        <v>1389</v>
      </c>
      <c r="D13" s="313"/>
      <c r="E13" s="310"/>
      <c r="F13" s="314"/>
      <c r="G13" s="315"/>
      <c r="H13" s="316"/>
      <c r="I13" s="314"/>
      <c r="J13" s="316"/>
    </row>
    <row r="14" s="290" customFormat="1" ht="21" hidden="1" customHeight="1" spans="1:12">
      <c r="A14" s="307">
        <f t="shared" ref="A13:A76" si="1">LEN(B14)</f>
        <v>7</v>
      </c>
      <c r="B14" s="308">
        <v>1030129</v>
      </c>
      <c r="C14" s="312" t="s">
        <v>1390</v>
      </c>
      <c r="D14" s="313"/>
      <c r="E14" s="310"/>
      <c r="F14" s="314"/>
      <c r="G14" s="315"/>
      <c r="H14" s="316"/>
      <c r="I14" s="314"/>
      <c r="J14" s="316"/>
    </row>
    <row r="15" s="290" customFormat="1" ht="21" hidden="1" customHeight="1" spans="1:12">
      <c r="A15" s="307">
        <f t="shared" si="1"/>
        <v>7</v>
      </c>
      <c r="B15" s="308">
        <v>1030146</v>
      </c>
      <c r="C15" s="312" t="s">
        <v>1391</v>
      </c>
      <c r="D15" s="313"/>
      <c r="E15" s="310"/>
      <c r="F15" s="314"/>
      <c r="G15" s="315"/>
      <c r="H15" s="316"/>
      <c r="I15" s="314"/>
      <c r="J15" s="316"/>
    </row>
    <row r="16" s="290" customFormat="1" ht="21" hidden="1" customHeight="1" spans="1:12">
      <c r="A16" s="307">
        <f t="shared" si="1"/>
        <v>7</v>
      </c>
      <c r="B16" s="308">
        <v>1030147</v>
      </c>
      <c r="C16" s="312" t="s">
        <v>1392</v>
      </c>
      <c r="D16" s="313"/>
      <c r="E16" s="310"/>
      <c r="F16" s="314"/>
      <c r="G16" s="315"/>
      <c r="H16" s="316"/>
      <c r="I16" s="314"/>
      <c r="J16" s="316"/>
    </row>
    <row r="17" s="290" customFormat="1" ht="21" hidden="1" customHeight="1" spans="1:10">
      <c r="A17" s="307">
        <f t="shared" si="1"/>
        <v>7</v>
      </c>
      <c r="B17" s="308">
        <v>1030148</v>
      </c>
      <c r="C17" s="312" t="s">
        <v>1393</v>
      </c>
      <c r="D17" s="313"/>
      <c r="E17" s="310"/>
      <c r="F17" s="314"/>
      <c r="G17" s="315"/>
      <c r="H17" s="316"/>
      <c r="I17" s="314"/>
      <c r="J17" s="316"/>
    </row>
    <row r="18" s="290" customFormat="1" ht="21" hidden="1" customHeight="1" spans="1:10">
      <c r="A18" s="307">
        <f t="shared" si="1"/>
        <v>7</v>
      </c>
      <c r="B18" s="308">
        <v>1030149</v>
      </c>
      <c r="C18" s="312" t="s">
        <v>1394</v>
      </c>
      <c r="D18" s="313"/>
      <c r="E18" s="310"/>
      <c r="F18" s="314"/>
      <c r="G18" s="315"/>
      <c r="H18" s="316"/>
      <c r="I18" s="314"/>
      <c r="J18" s="316"/>
    </row>
    <row r="19" s="290" customFormat="1" ht="21" hidden="1" customHeight="1" spans="1:10">
      <c r="A19" s="307">
        <f t="shared" si="1"/>
        <v>7</v>
      </c>
      <c r="B19" s="308">
        <v>1030150</v>
      </c>
      <c r="C19" s="312" t="s">
        <v>1395</v>
      </c>
      <c r="D19" s="313"/>
      <c r="E19" s="310"/>
      <c r="F19" s="314"/>
      <c r="G19" s="315"/>
      <c r="H19" s="316"/>
      <c r="I19" s="314"/>
      <c r="J19" s="316"/>
    </row>
    <row r="20" s="290" customFormat="1" ht="21" hidden="1" customHeight="1" spans="1:10">
      <c r="A20" s="307">
        <f t="shared" si="1"/>
        <v>7</v>
      </c>
      <c r="B20" s="308">
        <v>1030152</v>
      </c>
      <c r="C20" s="312" t="s">
        <v>1396</v>
      </c>
      <c r="D20" s="313"/>
      <c r="E20" s="310"/>
      <c r="F20" s="314"/>
      <c r="G20" s="315"/>
      <c r="H20" s="316"/>
      <c r="I20" s="314"/>
      <c r="J20" s="316"/>
    </row>
    <row r="21" s="290" customFormat="1" ht="21" hidden="1" customHeight="1" spans="1:10">
      <c r="A21" s="307">
        <f t="shared" si="1"/>
        <v>7</v>
      </c>
      <c r="B21" s="308">
        <v>1030153</v>
      </c>
      <c r="C21" s="312" t="s">
        <v>1397</v>
      </c>
      <c r="D21" s="313"/>
      <c r="E21" s="310"/>
      <c r="F21" s="314"/>
      <c r="G21" s="315"/>
      <c r="H21" s="316"/>
      <c r="I21" s="314"/>
      <c r="J21" s="316"/>
    </row>
    <row r="22" s="290" customFormat="1" ht="21" hidden="1" customHeight="1" spans="1:10">
      <c r="A22" s="307">
        <f t="shared" si="1"/>
        <v>7</v>
      </c>
      <c r="B22" s="308">
        <v>1030154</v>
      </c>
      <c r="C22" s="312" t="s">
        <v>1398</v>
      </c>
      <c r="D22" s="313"/>
      <c r="E22" s="310"/>
      <c r="F22" s="314"/>
      <c r="G22" s="315"/>
      <c r="H22" s="316"/>
      <c r="I22" s="314"/>
      <c r="J22" s="316"/>
    </row>
    <row r="23" s="290" customFormat="1" ht="21" hidden="1" customHeight="1" spans="1:10">
      <c r="A23" s="307">
        <f t="shared" si="1"/>
        <v>7</v>
      </c>
      <c r="B23" s="308">
        <v>1030155</v>
      </c>
      <c r="C23" s="312" t="s">
        <v>1399</v>
      </c>
      <c r="D23" s="313"/>
      <c r="E23" s="310"/>
      <c r="F23" s="314"/>
      <c r="G23" s="315"/>
      <c r="H23" s="316"/>
      <c r="I23" s="314"/>
      <c r="J23" s="316"/>
    </row>
    <row r="24" s="290" customFormat="1" ht="21" hidden="1" customHeight="1" spans="1:10">
      <c r="A24" s="307">
        <f t="shared" si="1"/>
        <v>7</v>
      </c>
      <c r="B24" s="308">
        <v>1030156</v>
      </c>
      <c r="C24" s="312" t="s">
        <v>1400</v>
      </c>
      <c r="D24" s="313"/>
      <c r="E24" s="310"/>
      <c r="F24" s="314"/>
      <c r="G24" s="315"/>
      <c r="H24" s="316"/>
      <c r="I24" s="314"/>
      <c r="J24" s="316"/>
    </row>
    <row r="25" s="290" customFormat="1" ht="21" hidden="1" customHeight="1" spans="1:10">
      <c r="A25" s="307">
        <f t="shared" si="1"/>
        <v>7</v>
      </c>
      <c r="B25" s="308">
        <v>1030157</v>
      </c>
      <c r="C25" s="312" t="s">
        <v>1401</v>
      </c>
      <c r="D25" s="313"/>
      <c r="E25" s="310"/>
      <c r="F25" s="314"/>
      <c r="G25" s="318"/>
      <c r="H25" s="316"/>
      <c r="I25" s="314"/>
      <c r="J25" s="316"/>
    </row>
    <row r="26" s="290" customFormat="1" ht="21" hidden="1" customHeight="1" spans="1:10">
      <c r="A26" s="307">
        <f t="shared" si="1"/>
        <v>7</v>
      </c>
      <c r="B26" s="308">
        <v>1030158</v>
      </c>
      <c r="C26" s="312" t="s">
        <v>1402</v>
      </c>
      <c r="D26" s="313"/>
      <c r="E26" s="310"/>
      <c r="F26" s="314"/>
      <c r="G26" s="315"/>
      <c r="H26" s="316"/>
      <c r="I26" s="314"/>
      <c r="J26" s="316"/>
    </row>
    <row r="27" s="290" customFormat="1" ht="21" hidden="1" customHeight="1" spans="1:10">
      <c r="A27" s="307">
        <f t="shared" si="1"/>
        <v>7</v>
      </c>
      <c r="B27" s="308">
        <v>1030159</v>
      </c>
      <c r="C27" s="312" t="s">
        <v>1403</v>
      </c>
      <c r="D27" s="313"/>
      <c r="E27" s="310"/>
      <c r="F27" s="314"/>
      <c r="G27" s="315"/>
      <c r="H27" s="316"/>
      <c r="I27" s="314"/>
      <c r="J27" s="316"/>
    </row>
    <row r="28" s="290" customFormat="1" ht="21" hidden="1" customHeight="1" spans="1:10">
      <c r="A28" s="307">
        <f t="shared" si="1"/>
        <v>7</v>
      </c>
      <c r="B28" s="308">
        <v>1030166</v>
      </c>
      <c r="C28" s="312" t="s">
        <v>1404</v>
      </c>
      <c r="D28" s="313"/>
      <c r="E28" s="310"/>
      <c r="F28" s="314"/>
      <c r="G28" s="319"/>
      <c r="H28" s="316"/>
      <c r="I28" s="314"/>
      <c r="J28" s="316"/>
    </row>
    <row r="29" s="290" customFormat="1" ht="21" hidden="1" customHeight="1" spans="1:10">
      <c r="A29" s="307">
        <f t="shared" si="1"/>
        <v>7</v>
      </c>
      <c r="B29" s="308">
        <v>1030168</v>
      </c>
      <c r="C29" s="312" t="s">
        <v>1405</v>
      </c>
      <c r="D29" s="313"/>
      <c r="E29" s="310"/>
      <c r="F29" s="314"/>
      <c r="G29" s="319"/>
      <c r="H29" s="316"/>
      <c r="I29" s="314"/>
      <c r="J29" s="316"/>
    </row>
    <row r="30" s="290" customFormat="1" ht="21" hidden="1" customHeight="1" spans="1:10">
      <c r="A30" s="307">
        <f t="shared" si="1"/>
        <v>7</v>
      </c>
      <c r="B30" s="308">
        <v>1030171</v>
      </c>
      <c r="C30" s="312" t="s">
        <v>1406</v>
      </c>
      <c r="D30" s="313"/>
      <c r="E30" s="310"/>
      <c r="F30" s="314"/>
      <c r="G30" s="319"/>
      <c r="H30" s="316"/>
      <c r="I30" s="314"/>
      <c r="J30" s="316"/>
    </row>
    <row r="31" s="290" customFormat="1" ht="21" hidden="1" customHeight="1" spans="1:10">
      <c r="A31" s="307">
        <f t="shared" si="1"/>
        <v>7</v>
      </c>
      <c r="B31" s="308">
        <v>1030175</v>
      </c>
      <c r="C31" s="312" t="s">
        <v>1407</v>
      </c>
      <c r="D31" s="313"/>
      <c r="E31" s="310"/>
      <c r="F31" s="314"/>
      <c r="G31" s="319"/>
      <c r="H31" s="316"/>
      <c r="I31" s="314"/>
      <c r="J31" s="316"/>
    </row>
    <row r="32" s="290" customFormat="1" ht="21" hidden="1" customHeight="1" spans="1:10">
      <c r="A32" s="307">
        <f t="shared" si="1"/>
        <v>7</v>
      </c>
      <c r="B32" s="308">
        <v>1030178</v>
      </c>
      <c r="C32" s="312" t="s">
        <v>1408</v>
      </c>
      <c r="D32" s="313"/>
      <c r="E32" s="310"/>
      <c r="F32" s="314"/>
      <c r="G32" s="320"/>
      <c r="H32" s="316"/>
      <c r="I32" s="314"/>
      <c r="J32" s="316"/>
    </row>
    <row r="33" s="290" customFormat="1" ht="21" hidden="1" customHeight="1" spans="1:10">
      <c r="A33" s="307">
        <f t="shared" si="1"/>
        <v>7</v>
      </c>
      <c r="B33" s="308">
        <v>1030180</v>
      </c>
      <c r="C33" s="312" t="s">
        <v>1409</v>
      </c>
      <c r="D33" s="313"/>
      <c r="E33" s="310"/>
      <c r="F33" s="314"/>
      <c r="G33" s="320"/>
      <c r="H33" s="316"/>
      <c r="I33" s="314"/>
      <c r="J33" s="316"/>
    </row>
    <row r="34" s="290" customFormat="1" ht="21" hidden="1" customHeight="1" spans="1:10">
      <c r="A34" s="307">
        <f t="shared" si="1"/>
        <v>7</v>
      </c>
      <c r="B34" s="308">
        <v>1030199</v>
      </c>
      <c r="C34" s="312" t="s">
        <v>1410</v>
      </c>
      <c r="D34" s="313"/>
      <c r="E34" s="310"/>
      <c r="F34" s="314"/>
      <c r="G34" s="320"/>
      <c r="H34" s="316"/>
      <c r="I34" s="314"/>
      <c r="J34" s="316"/>
    </row>
    <row r="35" s="290" customFormat="1" ht="21" hidden="1" customHeight="1" spans="1:10">
      <c r="A35" s="307">
        <f t="shared" si="1"/>
        <v>5</v>
      </c>
      <c r="B35" s="308">
        <v>10310</v>
      </c>
      <c r="C35" s="312" t="s">
        <v>1411</v>
      </c>
      <c r="D35" s="314">
        <v>6880344</v>
      </c>
      <c r="E35" s="313">
        <v>6880344</v>
      </c>
      <c r="F35" s="314"/>
      <c r="G35" s="314">
        <v>3440172</v>
      </c>
      <c r="H35" s="316"/>
      <c r="I35" s="314">
        <f>G35-D35</f>
        <v>-3440172</v>
      </c>
      <c r="J35" s="316">
        <f>I35/D35</f>
        <v>-0.5</v>
      </c>
    </row>
    <row r="36" s="290" customFormat="1" ht="21" hidden="1" customHeight="1" spans="1:10">
      <c r="A36" s="307">
        <f t="shared" si="1"/>
        <v>7</v>
      </c>
      <c r="B36" s="308">
        <v>1031003</v>
      </c>
      <c r="C36" s="312" t="s">
        <v>1412</v>
      </c>
      <c r="D36" s="313"/>
      <c r="E36" s="310"/>
      <c r="F36" s="314"/>
      <c r="G36" s="319"/>
      <c r="H36" s="316"/>
      <c r="I36" s="314"/>
      <c r="J36" s="316"/>
    </row>
    <row r="37" s="290" customFormat="1" ht="21" hidden="1" customHeight="1" spans="1:10">
      <c r="A37" s="307">
        <f t="shared" si="1"/>
        <v>7</v>
      </c>
      <c r="B37" s="308">
        <v>1031005</v>
      </c>
      <c r="C37" s="312" t="s">
        <v>1413</v>
      </c>
      <c r="D37" s="313"/>
      <c r="E37" s="310"/>
      <c r="F37" s="314"/>
      <c r="G37" s="319"/>
      <c r="H37" s="316"/>
      <c r="I37" s="314"/>
      <c r="J37" s="316"/>
    </row>
    <row r="38" s="290" customFormat="1" ht="21" hidden="1" customHeight="1" spans="1:10">
      <c r="A38" s="307">
        <f t="shared" si="1"/>
        <v>7</v>
      </c>
      <c r="B38" s="308">
        <v>1031006</v>
      </c>
      <c r="C38" s="312" t="s">
        <v>1414</v>
      </c>
      <c r="D38" s="313"/>
      <c r="E38" s="310"/>
      <c r="F38" s="314"/>
      <c r="G38" s="319"/>
      <c r="H38" s="316"/>
      <c r="I38" s="314"/>
      <c r="J38" s="316"/>
    </row>
    <row r="39" s="290" customFormat="1" ht="21" hidden="1" customHeight="1" spans="1:10">
      <c r="A39" s="307">
        <f t="shared" si="1"/>
        <v>9</v>
      </c>
      <c r="B39" s="308">
        <v>103100601</v>
      </c>
      <c r="C39" s="312" t="s">
        <v>1415</v>
      </c>
      <c r="D39" s="313"/>
      <c r="E39" s="310"/>
      <c r="F39" s="314"/>
      <c r="G39" s="319"/>
      <c r="H39" s="316"/>
      <c r="I39" s="314"/>
      <c r="J39" s="316"/>
    </row>
    <row r="40" s="290" customFormat="1" ht="21" hidden="1" customHeight="1" spans="1:10">
      <c r="A40" s="307">
        <f t="shared" si="1"/>
        <v>9</v>
      </c>
      <c r="B40" s="308">
        <v>103100602</v>
      </c>
      <c r="C40" s="312" t="s">
        <v>1416</v>
      </c>
      <c r="D40" s="313"/>
      <c r="E40" s="310"/>
      <c r="F40" s="314"/>
      <c r="G40" s="319"/>
      <c r="H40" s="316"/>
      <c r="I40" s="314"/>
      <c r="J40" s="316"/>
    </row>
    <row r="41" s="290" customFormat="1" ht="21" hidden="1" customHeight="1" spans="1:10">
      <c r="A41" s="307">
        <f t="shared" si="1"/>
        <v>9</v>
      </c>
      <c r="B41" s="308">
        <v>103100699</v>
      </c>
      <c r="C41" s="312" t="s">
        <v>1417</v>
      </c>
      <c r="D41" s="313"/>
      <c r="E41" s="310"/>
      <c r="F41" s="314"/>
      <c r="G41" s="319"/>
      <c r="H41" s="316"/>
      <c r="I41" s="314"/>
      <c r="J41" s="316"/>
    </row>
    <row r="42" s="290" customFormat="1" ht="21" hidden="1" customHeight="1" spans="1:10">
      <c r="A42" s="307">
        <f t="shared" si="1"/>
        <v>7</v>
      </c>
      <c r="B42" s="308">
        <v>1031008</v>
      </c>
      <c r="C42" s="312" t="s">
        <v>1418</v>
      </c>
      <c r="D42" s="313"/>
      <c r="E42" s="310"/>
      <c r="F42" s="314"/>
      <c r="G42" s="319"/>
      <c r="H42" s="316"/>
      <c r="I42" s="314"/>
      <c r="J42" s="316"/>
    </row>
    <row r="43" s="290" customFormat="1" ht="21" hidden="1" customHeight="1" spans="1:10">
      <c r="A43" s="307">
        <f t="shared" si="1"/>
        <v>7</v>
      </c>
      <c r="B43" s="308">
        <v>1031009</v>
      </c>
      <c r="C43" s="312" t="s">
        <v>1419</v>
      </c>
      <c r="D43" s="313"/>
      <c r="E43" s="310"/>
      <c r="F43" s="314"/>
      <c r="G43" s="319"/>
      <c r="H43" s="316"/>
      <c r="I43" s="314"/>
      <c r="J43" s="316"/>
    </row>
    <row r="44" s="290" customFormat="1" ht="21" hidden="1" customHeight="1" spans="1:10">
      <c r="A44" s="307">
        <f t="shared" si="1"/>
        <v>7</v>
      </c>
      <c r="B44" s="308">
        <v>1031010</v>
      </c>
      <c r="C44" s="312" t="s">
        <v>1420</v>
      </c>
      <c r="D44" s="313"/>
      <c r="E44" s="310"/>
      <c r="F44" s="314"/>
      <c r="G44" s="319"/>
      <c r="H44" s="316"/>
      <c r="I44" s="314"/>
      <c r="J44" s="316"/>
    </row>
    <row r="45" s="290" customFormat="1" ht="21" hidden="1" customHeight="1" spans="1:10">
      <c r="A45" s="307">
        <f t="shared" si="1"/>
        <v>7</v>
      </c>
      <c r="B45" s="308">
        <v>1031011</v>
      </c>
      <c r="C45" s="312" t="s">
        <v>1421</v>
      </c>
      <c r="D45" s="313"/>
      <c r="E45" s="310"/>
      <c r="F45" s="314"/>
      <c r="G45" s="319"/>
      <c r="H45" s="316"/>
      <c r="I45" s="314"/>
      <c r="J45" s="316"/>
    </row>
    <row r="46" s="290" customFormat="1" ht="21" hidden="1" customHeight="1" spans="1:10">
      <c r="A46" s="307">
        <f t="shared" si="1"/>
        <v>7</v>
      </c>
      <c r="B46" s="308">
        <v>1031012</v>
      </c>
      <c r="C46" s="312" t="s">
        <v>1422</v>
      </c>
      <c r="D46" s="313"/>
      <c r="E46" s="310"/>
      <c r="F46" s="314"/>
      <c r="G46" s="319"/>
      <c r="H46" s="316"/>
      <c r="I46" s="314"/>
      <c r="J46" s="316"/>
    </row>
    <row r="47" s="290" customFormat="1" ht="21" hidden="1" customHeight="1" spans="1:10">
      <c r="A47" s="307">
        <f t="shared" si="1"/>
        <v>7</v>
      </c>
      <c r="B47" s="308">
        <v>1031013</v>
      </c>
      <c r="C47" s="312" t="s">
        <v>1423</v>
      </c>
      <c r="D47" s="313"/>
      <c r="E47" s="310"/>
      <c r="F47" s="314"/>
      <c r="G47" s="314"/>
      <c r="H47" s="316"/>
      <c r="I47" s="314"/>
      <c r="J47" s="316"/>
    </row>
    <row r="48" s="290" customFormat="1" ht="21" hidden="1" customHeight="1" spans="1:10">
      <c r="A48" s="307">
        <f t="shared" si="1"/>
        <v>9</v>
      </c>
      <c r="B48" s="308">
        <v>103101301</v>
      </c>
      <c r="C48" s="312" t="s">
        <v>1424</v>
      </c>
      <c r="D48" s="313"/>
      <c r="E48" s="310"/>
      <c r="F48" s="314"/>
      <c r="G48" s="314"/>
      <c r="H48" s="316"/>
      <c r="I48" s="314"/>
      <c r="J48" s="316"/>
    </row>
    <row r="49" s="290" customFormat="1" ht="21" hidden="1" customHeight="1" spans="1:12">
      <c r="A49" s="307">
        <f t="shared" si="1"/>
        <v>9</v>
      </c>
      <c r="B49" s="308">
        <v>103101399</v>
      </c>
      <c r="C49" s="312" t="s">
        <v>1425</v>
      </c>
      <c r="D49" s="313"/>
      <c r="E49" s="310"/>
      <c r="F49" s="314"/>
      <c r="G49" s="314"/>
      <c r="H49" s="316"/>
      <c r="I49" s="314"/>
      <c r="J49" s="316"/>
    </row>
    <row r="50" s="290" customFormat="1" ht="21" hidden="1" customHeight="1" spans="1:12">
      <c r="A50" s="307">
        <f t="shared" si="1"/>
        <v>7</v>
      </c>
      <c r="B50" s="308">
        <v>1031014</v>
      </c>
      <c r="C50" s="312" t="s">
        <v>1426</v>
      </c>
      <c r="D50" s="313"/>
      <c r="E50" s="310"/>
      <c r="F50" s="314"/>
      <c r="G50" s="314"/>
      <c r="H50" s="316"/>
      <c r="I50" s="314"/>
      <c r="J50" s="316"/>
    </row>
    <row r="51" s="290" customFormat="1" ht="21" hidden="1" customHeight="1" spans="1:12">
      <c r="A51" s="307">
        <f t="shared" si="1"/>
        <v>7</v>
      </c>
      <c r="B51" s="308">
        <v>1031099</v>
      </c>
      <c r="C51" s="312" t="s">
        <v>1427</v>
      </c>
      <c r="D51" s="314">
        <v>6880344</v>
      </c>
      <c r="E51" s="313">
        <v>6880344</v>
      </c>
      <c r="F51" s="314"/>
      <c r="G51" s="314">
        <v>3440172</v>
      </c>
      <c r="H51" s="316"/>
      <c r="I51" s="314">
        <f>G51-D51</f>
        <v>-3440172</v>
      </c>
      <c r="J51" s="316">
        <f t="shared" ref="J51:J56" si="2">I51/D51</f>
        <v>-0.5</v>
      </c>
    </row>
    <row r="52" s="290" customFormat="1" ht="21" hidden="1" customHeight="1" spans="1:12">
      <c r="A52" s="307">
        <f t="shared" si="1"/>
        <v>9</v>
      </c>
      <c r="B52" s="308">
        <v>103109998</v>
      </c>
      <c r="C52" s="312" t="s">
        <v>1428</v>
      </c>
      <c r="D52" s="314">
        <v>6880344</v>
      </c>
      <c r="E52" s="313">
        <v>6880344</v>
      </c>
      <c r="F52" s="314"/>
      <c r="G52" s="314">
        <v>3440172</v>
      </c>
      <c r="H52" s="316"/>
      <c r="I52" s="314">
        <f>G52-D52</f>
        <v>-3440172</v>
      </c>
      <c r="J52" s="316">
        <f t="shared" si="2"/>
        <v>-0.5</v>
      </c>
    </row>
    <row r="53" s="290" customFormat="1" ht="21" hidden="1" customHeight="1" spans="1:12">
      <c r="A53" s="307">
        <f t="shared" si="1"/>
        <v>9</v>
      </c>
      <c r="B53" s="308">
        <v>103109999</v>
      </c>
      <c r="C53" s="312" t="s">
        <v>1429</v>
      </c>
      <c r="D53" s="313"/>
      <c r="E53" s="310"/>
      <c r="F53" s="314"/>
      <c r="G53" s="314"/>
      <c r="H53" s="316"/>
      <c r="I53" s="314"/>
      <c r="J53" s="316"/>
    </row>
    <row r="54" s="290" customFormat="1" ht="21" customHeight="1" spans="1:12">
      <c r="A54" s="307">
        <v>0</v>
      </c>
      <c r="B54" s="321">
        <v>105</v>
      </c>
      <c r="C54" s="309" t="s">
        <v>1287</v>
      </c>
      <c r="D54" s="313"/>
      <c r="E54" s="310"/>
      <c r="F54" s="314"/>
      <c r="G54" s="314"/>
      <c r="H54" s="316"/>
      <c r="I54" s="314"/>
      <c r="J54" s="316"/>
      <c r="K54" s="290">
        <f>G54/10000</f>
        <v>0</v>
      </c>
      <c r="L54" s="290">
        <f>ROUND(K54,0)</f>
        <v>0</v>
      </c>
    </row>
    <row r="55" s="290" customFormat="1" ht="21" customHeight="1" spans="1:12">
      <c r="A55" s="307">
        <v>0</v>
      </c>
      <c r="B55" s="322">
        <v>11008</v>
      </c>
      <c r="C55" s="309" t="s">
        <v>41</v>
      </c>
      <c r="D55" s="323">
        <v>186468650.82</v>
      </c>
      <c r="E55" s="310"/>
      <c r="F55" s="324"/>
      <c r="G55" s="323">
        <f t="shared" ref="G55:G59" si="3">G56</f>
        <v>273094803.2</v>
      </c>
      <c r="H55" s="311"/>
      <c r="I55" s="323">
        <f t="shared" ref="I55:I60" si="4">G55-D55</f>
        <v>86626152.38</v>
      </c>
      <c r="J55" s="311">
        <f t="shared" si="2"/>
        <v>0.46456147990056</v>
      </c>
      <c r="K55" s="290">
        <f>G55/10000</f>
        <v>27309.48032</v>
      </c>
      <c r="L55" s="290">
        <f>ROUND(K55,0)</f>
        <v>27309</v>
      </c>
    </row>
    <row r="56" s="290" customFormat="1" ht="21" hidden="1" customHeight="1" spans="1:12">
      <c r="A56" s="307">
        <f t="shared" si="1"/>
        <v>7</v>
      </c>
      <c r="B56" s="308">
        <v>1100802</v>
      </c>
      <c r="C56" s="312" t="s">
        <v>1430</v>
      </c>
      <c r="D56" s="314">
        <v>186468650.82</v>
      </c>
      <c r="E56" s="310"/>
      <c r="F56" s="314"/>
      <c r="G56" s="314">
        <v>273094803.2</v>
      </c>
      <c r="H56" s="316"/>
      <c r="I56" s="325">
        <f t="shared" si="4"/>
        <v>86626152.38</v>
      </c>
      <c r="J56" s="316">
        <f t="shared" si="2"/>
        <v>0.46456147990056</v>
      </c>
    </row>
    <row r="57" s="290" customFormat="1" ht="21" customHeight="1" spans="1:12">
      <c r="A57" s="307">
        <v>0</v>
      </c>
      <c r="B57" s="322">
        <v>11009</v>
      </c>
      <c r="C57" s="309" t="s">
        <v>47</v>
      </c>
      <c r="D57" s="310">
        <v>992815</v>
      </c>
      <c r="E57" s="310"/>
      <c r="F57" s="314"/>
      <c r="G57" s="323">
        <f t="shared" si="3"/>
        <v>3439828</v>
      </c>
      <c r="H57" s="316"/>
      <c r="I57" s="324">
        <f t="shared" si="4"/>
        <v>2447013</v>
      </c>
      <c r="J57" s="311"/>
      <c r="K57" s="290">
        <f>G57/10000</f>
        <v>343.9828</v>
      </c>
      <c r="L57" s="290">
        <f>ROUND(K57,0)</f>
        <v>344</v>
      </c>
    </row>
    <row r="58" s="290" customFormat="1" ht="21" hidden="1" customHeight="1" spans="1:12">
      <c r="A58" s="307">
        <f t="shared" si="1"/>
        <v>7</v>
      </c>
      <c r="B58" s="308">
        <v>1100902</v>
      </c>
      <c r="C58" s="312" t="s">
        <v>1431</v>
      </c>
      <c r="D58" s="313">
        <v>992815</v>
      </c>
      <c r="E58" s="310"/>
      <c r="F58" s="314"/>
      <c r="G58" s="314">
        <v>3439828</v>
      </c>
      <c r="H58" s="316"/>
      <c r="I58" s="314">
        <f t="shared" si="4"/>
        <v>2447013</v>
      </c>
      <c r="J58" s="311"/>
    </row>
    <row r="59" s="290" customFormat="1" ht="21" customHeight="1" spans="1:12">
      <c r="A59" s="307">
        <v>0</v>
      </c>
      <c r="B59" s="322">
        <v>11011</v>
      </c>
      <c r="C59" s="309" t="s">
        <v>1299</v>
      </c>
      <c r="D59" s="324">
        <v>44927700</v>
      </c>
      <c r="E59" s="310"/>
      <c r="F59" s="324"/>
      <c r="G59" s="324">
        <f t="shared" si="3"/>
        <v>96020000</v>
      </c>
      <c r="H59" s="311"/>
      <c r="I59" s="324">
        <f t="shared" si="4"/>
        <v>51092300</v>
      </c>
      <c r="J59" s="311">
        <f>I59/D59</f>
        <v>1.13721156435785</v>
      </c>
      <c r="K59" s="290">
        <f>G59/10000</f>
        <v>9602</v>
      </c>
      <c r="L59" s="290">
        <f>ROUND(K59,0)</f>
        <v>9602</v>
      </c>
    </row>
    <row r="60" s="290" customFormat="1" ht="21" hidden="1" customHeight="1" spans="1:12">
      <c r="A60" s="307">
        <f t="shared" si="1"/>
        <v>7</v>
      </c>
      <c r="B60" s="308">
        <v>1101102</v>
      </c>
      <c r="C60" s="312" t="s">
        <v>1432</v>
      </c>
      <c r="D60" s="314">
        <v>44927700</v>
      </c>
      <c r="E60" s="310"/>
      <c r="F60" s="314"/>
      <c r="G60" s="314">
        <v>96020000</v>
      </c>
      <c r="H60" s="316"/>
      <c r="I60" s="314">
        <f t="shared" si="4"/>
        <v>51092300</v>
      </c>
      <c r="J60" s="316">
        <f>I60/D60</f>
        <v>1.13721156435785</v>
      </c>
    </row>
    <row r="61" s="290" customFormat="1" ht="21" hidden="1" customHeight="1" spans="1:12">
      <c r="A61" s="307">
        <f t="shared" si="1"/>
        <v>9</v>
      </c>
      <c r="B61" s="308">
        <v>110110201</v>
      </c>
      <c r="C61" s="312" t="s">
        <v>1433</v>
      </c>
      <c r="D61" s="313"/>
      <c r="E61" s="310"/>
      <c r="F61" s="314"/>
      <c r="G61" s="319"/>
      <c r="H61" s="311"/>
      <c r="I61" s="314"/>
      <c r="J61" s="311"/>
    </row>
    <row r="62" s="290" customFormat="1" ht="21" hidden="1" customHeight="1" spans="1:12">
      <c r="A62" s="307">
        <f t="shared" si="1"/>
        <v>9</v>
      </c>
      <c r="B62" s="308">
        <v>110110205</v>
      </c>
      <c r="C62" s="312" t="s">
        <v>1434</v>
      </c>
      <c r="D62" s="313"/>
      <c r="E62" s="310"/>
      <c r="F62" s="314"/>
      <c r="G62" s="319"/>
      <c r="H62" s="311"/>
      <c r="I62" s="314"/>
      <c r="J62" s="311"/>
    </row>
    <row r="63" s="290" customFormat="1" ht="21" hidden="1" customHeight="1" spans="1:12">
      <c r="A63" s="307">
        <f t="shared" si="1"/>
        <v>9</v>
      </c>
      <c r="B63" s="308">
        <v>110110211</v>
      </c>
      <c r="C63" s="312" t="s">
        <v>1435</v>
      </c>
      <c r="D63" s="313"/>
      <c r="E63" s="310"/>
      <c r="F63" s="314"/>
      <c r="G63" s="319"/>
      <c r="H63" s="311"/>
      <c r="I63" s="314"/>
      <c r="J63" s="311"/>
    </row>
    <row r="64" s="290" customFormat="1" ht="21" hidden="1" customHeight="1" spans="1:12">
      <c r="A64" s="307">
        <f t="shared" si="1"/>
        <v>9</v>
      </c>
      <c r="B64" s="308">
        <v>110110213</v>
      </c>
      <c r="C64" s="312" t="s">
        <v>1436</v>
      </c>
      <c r="D64" s="313"/>
      <c r="E64" s="310"/>
      <c r="F64" s="314"/>
      <c r="G64" s="319"/>
      <c r="H64" s="311"/>
      <c r="I64" s="314"/>
      <c r="J64" s="311"/>
    </row>
    <row r="65" s="290" customFormat="1" ht="21" hidden="1" customHeight="1" spans="1:12">
      <c r="A65" s="307">
        <f t="shared" si="1"/>
        <v>9</v>
      </c>
      <c r="B65" s="308">
        <v>110110214</v>
      </c>
      <c r="C65" s="312" t="s">
        <v>1437</v>
      </c>
      <c r="D65" s="313"/>
      <c r="E65" s="310"/>
      <c r="F65" s="314"/>
      <c r="G65" s="319"/>
      <c r="H65" s="311"/>
      <c r="I65" s="314"/>
      <c r="J65" s="311"/>
    </row>
    <row r="66" s="290" customFormat="1" ht="21" hidden="1" customHeight="1" spans="1:12">
      <c r="A66" s="307">
        <f t="shared" si="1"/>
        <v>9</v>
      </c>
      <c r="B66" s="308">
        <v>110110216</v>
      </c>
      <c r="C66" s="312" t="s">
        <v>1438</v>
      </c>
      <c r="D66" s="313"/>
      <c r="E66" s="310"/>
      <c r="F66" s="314"/>
      <c r="G66" s="319"/>
      <c r="H66" s="311"/>
      <c r="I66" s="314"/>
      <c r="J66" s="311"/>
    </row>
    <row r="67" s="290" customFormat="1" ht="21" hidden="1" customHeight="1" spans="1:12">
      <c r="A67" s="307">
        <f t="shared" si="1"/>
        <v>9</v>
      </c>
      <c r="B67" s="308">
        <v>110110217</v>
      </c>
      <c r="C67" s="312" t="s">
        <v>1439</v>
      </c>
      <c r="D67" s="313"/>
      <c r="E67" s="310"/>
      <c r="F67" s="314"/>
      <c r="G67" s="319"/>
      <c r="H67" s="311"/>
      <c r="I67" s="314"/>
      <c r="J67" s="311"/>
    </row>
    <row r="68" s="290" customFormat="1" ht="21" hidden="1" customHeight="1" spans="1:12">
      <c r="A68" s="307">
        <f t="shared" si="1"/>
        <v>9</v>
      </c>
      <c r="B68" s="308">
        <v>110110218</v>
      </c>
      <c r="C68" s="312" t="s">
        <v>1440</v>
      </c>
      <c r="D68" s="313"/>
      <c r="E68" s="310"/>
      <c r="F68" s="314"/>
      <c r="G68" s="319"/>
      <c r="H68" s="311"/>
      <c r="I68" s="314"/>
      <c r="J68" s="311"/>
    </row>
    <row r="69" s="290" customFormat="1" ht="21" hidden="1" customHeight="1" spans="1:12">
      <c r="A69" s="307">
        <f t="shared" si="1"/>
        <v>9</v>
      </c>
      <c r="B69" s="308">
        <v>110110219</v>
      </c>
      <c r="C69" s="312" t="s">
        <v>1441</v>
      </c>
      <c r="D69" s="313"/>
      <c r="E69" s="310"/>
      <c r="F69" s="314"/>
      <c r="G69" s="319"/>
      <c r="H69" s="311"/>
      <c r="I69" s="314"/>
      <c r="J69" s="311"/>
    </row>
    <row r="70" s="290" customFormat="1" ht="21" hidden="1" customHeight="1" spans="1:12">
      <c r="A70" s="307">
        <f t="shared" si="1"/>
        <v>9</v>
      </c>
      <c r="B70" s="308">
        <v>110110220</v>
      </c>
      <c r="C70" s="312" t="s">
        <v>1442</v>
      </c>
      <c r="D70" s="313"/>
      <c r="E70" s="310"/>
      <c r="F70" s="314"/>
      <c r="G70" s="319"/>
      <c r="H70" s="311"/>
      <c r="I70" s="314"/>
      <c r="J70" s="311"/>
    </row>
    <row r="71" s="290" customFormat="1" ht="21" hidden="1" customHeight="1" spans="1:12">
      <c r="A71" s="307">
        <f t="shared" si="1"/>
        <v>9</v>
      </c>
      <c r="B71" s="308">
        <v>110110231</v>
      </c>
      <c r="C71" s="312" t="s">
        <v>1443</v>
      </c>
      <c r="D71" s="313"/>
      <c r="E71" s="310"/>
      <c r="F71" s="314"/>
      <c r="G71" s="319"/>
      <c r="H71" s="311"/>
      <c r="I71" s="314"/>
      <c r="J71" s="311"/>
    </row>
    <row r="72" s="290" customFormat="1" ht="21" hidden="1" customHeight="1" spans="1:12">
      <c r="A72" s="307">
        <f t="shared" si="1"/>
        <v>9</v>
      </c>
      <c r="B72" s="308">
        <v>110110232</v>
      </c>
      <c r="C72" s="312" t="s">
        <v>1444</v>
      </c>
      <c r="D72" s="313"/>
      <c r="E72" s="310"/>
      <c r="F72" s="314"/>
      <c r="G72" s="319"/>
      <c r="H72" s="311"/>
      <c r="I72" s="314"/>
      <c r="J72" s="311"/>
    </row>
    <row r="73" s="290" customFormat="1" ht="21" hidden="1" customHeight="1" spans="1:12">
      <c r="A73" s="307">
        <f t="shared" si="1"/>
        <v>9</v>
      </c>
      <c r="B73" s="308">
        <v>110110233</v>
      </c>
      <c r="C73" s="312" t="s">
        <v>1445</v>
      </c>
      <c r="D73" s="313"/>
      <c r="E73" s="310"/>
      <c r="F73" s="314"/>
      <c r="G73" s="319"/>
      <c r="H73" s="311"/>
      <c r="I73" s="314"/>
      <c r="J73" s="311"/>
    </row>
    <row r="74" s="290" customFormat="1" ht="21" hidden="1" customHeight="1" spans="1:12">
      <c r="A74" s="307">
        <f t="shared" si="1"/>
        <v>9</v>
      </c>
      <c r="B74" s="308">
        <v>110110298</v>
      </c>
      <c r="C74" s="312" t="s">
        <v>1446</v>
      </c>
      <c r="D74" s="325"/>
      <c r="E74" s="310"/>
      <c r="F74" s="314"/>
      <c r="G74" s="325"/>
      <c r="H74" s="316"/>
      <c r="I74" s="314"/>
      <c r="J74" s="311"/>
    </row>
    <row r="75" s="290" customFormat="1" ht="21" hidden="1" customHeight="1" spans="1:12">
      <c r="A75" s="307">
        <f t="shared" si="1"/>
        <v>9</v>
      </c>
      <c r="B75" s="308">
        <v>110110299</v>
      </c>
      <c r="C75" s="312" t="s">
        <v>1447</v>
      </c>
      <c r="D75" s="313"/>
      <c r="E75" s="310"/>
      <c r="F75" s="314"/>
      <c r="G75" s="319"/>
      <c r="H75" s="311"/>
      <c r="I75" s="314"/>
      <c r="J75" s="311"/>
    </row>
    <row r="76" s="290" customFormat="1" ht="21" customHeight="1" spans="1:12">
      <c r="A76" s="307">
        <v>0</v>
      </c>
      <c r="B76" s="322">
        <v>11004</v>
      </c>
      <c r="C76" s="309" t="s">
        <v>37</v>
      </c>
      <c r="D76" s="323">
        <v>167693549.35</v>
      </c>
      <c r="E76" s="310"/>
      <c r="F76" s="324"/>
      <c r="G76" s="323">
        <v>251031039.52</v>
      </c>
      <c r="H76" s="311"/>
      <c r="I76" s="323">
        <f>G76-D76</f>
        <v>83337490.17</v>
      </c>
      <c r="J76" s="311">
        <f>I76/D76</f>
        <v>0.496963004796702</v>
      </c>
      <c r="K76" s="290">
        <f>G76/10000</f>
        <v>25103.103952</v>
      </c>
      <c r="L76" s="326">
        <v>25104</v>
      </c>
    </row>
    <row r="77" s="290" customFormat="1" ht="21" customHeight="1" spans="1:12">
      <c r="A77" s="307">
        <v>0</v>
      </c>
      <c r="B77" s="322">
        <v>11006</v>
      </c>
      <c r="C77" s="309" t="s">
        <v>1448</v>
      </c>
      <c r="D77" s="310"/>
      <c r="E77" s="310"/>
      <c r="F77" s="314"/>
      <c r="G77" s="319"/>
      <c r="H77" s="311"/>
      <c r="I77" s="324"/>
      <c r="J77" s="311"/>
      <c r="K77" s="290">
        <f>G77/10000</f>
        <v>0</v>
      </c>
      <c r="L77" s="290">
        <f>ROUND(K77,0)</f>
        <v>0</v>
      </c>
    </row>
    <row r="78" s="290" customFormat="1" ht="21" customHeight="1" spans="1:12">
      <c r="A78" s="327"/>
      <c r="B78" s="328" t="s">
        <v>1449</v>
      </c>
      <c r="C78" s="309"/>
      <c r="D78" s="157">
        <v>406963059.17</v>
      </c>
      <c r="E78" s="157">
        <f t="shared" ref="E78:G78" si="5">E7+E54+E55+E57+E59+E76+E77</f>
        <v>6880344</v>
      </c>
      <c r="F78" s="157">
        <f t="shared" si="5"/>
        <v>6880000</v>
      </c>
      <c r="G78" s="157">
        <f t="shared" si="5"/>
        <v>627025842.72</v>
      </c>
      <c r="H78" s="311">
        <f>G78/F78</f>
        <v>91.1374771395349</v>
      </c>
      <c r="I78" s="323">
        <f>G78-D78</f>
        <v>220062783.55</v>
      </c>
      <c r="J78" s="311">
        <f>I78/D78</f>
        <v>0.54074387979788</v>
      </c>
      <c r="K78" s="290">
        <f>G78/10000</f>
        <v>62702.584272</v>
      </c>
      <c r="L78" s="290">
        <f>ROUND(K78,0)</f>
        <v>62703</v>
      </c>
    </row>
  </sheetData>
  <autoFilter xmlns:etc="http://www.wps.cn/officeDocument/2017/etCustomData" ref="A6:J78" etc:filterBottomFollowUsedRange="0">
    <filterColumn colId="0">
      <customFilters>
        <customFilter operator="equal" val=""/>
        <customFilter operator="equal" val="0"/>
      </customFilters>
    </filterColumn>
    <extLst/>
  </autoFilter>
  <mergeCells count="10">
    <mergeCell ref="C2:J2"/>
    <mergeCell ref="E4:J4"/>
    <mergeCell ref="I5:J5"/>
    <mergeCell ref="B78:C78"/>
    <mergeCell ref="C4:C6"/>
    <mergeCell ref="D4:D6"/>
    <mergeCell ref="E5:E6"/>
    <mergeCell ref="F5:F6"/>
    <mergeCell ref="G5:G6"/>
    <mergeCell ref="H5:H6"/>
  </mergeCells>
  <printOptions horizontalCentered="1"/>
  <pageMargins left="0.751388888888889" right="0.751388888888889" top="0.60625" bottom="0.60625" header="0.5" footer="0.5"/>
  <pageSetup paperSize="9" scale="79" firstPageNumber="127" fitToHeight="0" orientation="landscape" useFirstPageNumber="1" horizontalDpi="600"/>
  <headerFooter>
    <oddFooter>&amp;R-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L319"/>
  <sheetViews>
    <sheetView zoomScale="70" zoomScaleNormal="70" workbookViewId="0">
      <pane ySplit="7" topLeftCell="A8" activePane="bottomLeft" state="frozen"/>
      <selection/>
      <selection pane="bottomLeft" activeCell="L1" sqref="K$1:L$1048576"/>
    </sheetView>
  </sheetViews>
  <sheetFormatPr defaultColWidth="9" defaultRowHeight="13.5"/>
  <cols>
    <col min="1" max="1" width="9" style="183" customWidth="1"/>
    <col min="2" max="2" width="9" style="185" customWidth="1"/>
    <col min="3" max="3" width="57.375" style="183" customWidth="1"/>
    <col min="4" max="4" width="15.625" style="186" customWidth="1"/>
    <col min="5" max="5" width="15.375" style="186" customWidth="1"/>
    <col min="6" max="6" width="17.125" style="186" customWidth="1"/>
    <col min="7" max="7" width="17" style="186" customWidth="1"/>
    <col min="8" max="8" width="9" style="183" customWidth="1"/>
    <col min="9" max="9" width="18.625" style="183" customWidth="1"/>
    <col min="10" max="10" width="9.375" style="183" customWidth="1"/>
    <col min="11" max="11" width="12.1833333333333" style="183" hidden="1" customWidth="1"/>
    <col min="12" max="12" width="9" style="183" hidden="1" customWidth="1"/>
    <col min="13" max="16378" width="9" style="183" customWidth="1"/>
    <col min="16379" max="16384" width="9" style="183"/>
  </cols>
  <sheetData>
    <row r="1" s="183" customFormat="1" ht="14.25" spans="1:12">
      <c r="B1" s="187"/>
      <c r="C1" s="188" t="s">
        <v>1450</v>
      </c>
      <c r="D1" s="189"/>
      <c r="E1" s="189"/>
      <c r="F1" s="189"/>
      <c r="G1" s="189"/>
      <c r="H1" s="190"/>
      <c r="I1" s="191"/>
      <c r="J1" s="190"/>
    </row>
    <row r="2" s="183" customFormat="1" ht="22.5" spans="1:12">
      <c r="B2" s="187"/>
      <c r="C2" s="58" t="s">
        <v>1451</v>
      </c>
      <c r="D2" s="192"/>
      <c r="E2" s="192"/>
      <c r="F2" s="192"/>
      <c r="G2" s="192"/>
      <c r="H2" s="193"/>
      <c r="I2" s="58"/>
      <c r="J2" s="193"/>
    </row>
    <row r="3" s="183" customFormat="1" ht="15" customHeight="1" spans="1:12">
      <c r="B3" s="187"/>
      <c r="C3" s="194"/>
      <c r="D3" s="189"/>
      <c r="E3" s="189"/>
      <c r="F3" s="189"/>
      <c r="G3" s="189"/>
      <c r="H3" s="190"/>
      <c r="I3" s="191"/>
      <c r="J3" s="195" t="s">
        <v>1380</v>
      </c>
    </row>
    <row r="4" s="183" customFormat="1" ht="14.25" spans="1:12">
      <c r="B4" s="196"/>
      <c r="C4" s="197" t="s">
        <v>52</v>
      </c>
      <c r="D4" s="198" t="s">
        <v>53</v>
      </c>
      <c r="E4" s="199" t="s">
        <v>6</v>
      </c>
      <c r="F4" s="200"/>
      <c r="G4" s="200"/>
      <c r="H4" s="201"/>
      <c r="I4" s="202"/>
      <c r="J4" s="203"/>
    </row>
    <row r="5" s="183" customFormat="1" ht="14.25" spans="1:12">
      <c r="B5" s="196"/>
      <c r="C5" s="197"/>
      <c r="D5" s="204"/>
      <c r="E5" s="205" t="s">
        <v>8</v>
      </c>
      <c r="F5" s="205" t="s">
        <v>1452</v>
      </c>
      <c r="G5" s="205" t="s">
        <v>7</v>
      </c>
      <c r="H5" s="206" t="s">
        <v>10</v>
      </c>
      <c r="I5" s="207" t="s">
        <v>54</v>
      </c>
      <c r="J5" s="208"/>
    </row>
    <row r="6" s="183" customFormat="1" ht="14.25" spans="1:12">
      <c r="B6" s="196"/>
      <c r="C6" s="197"/>
      <c r="D6" s="204"/>
      <c r="E6" s="205"/>
      <c r="F6" s="205"/>
      <c r="G6" s="205"/>
      <c r="H6" s="206"/>
      <c r="I6" s="207" t="s">
        <v>12</v>
      </c>
      <c r="J6" s="208" t="s">
        <v>13</v>
      </c>
    </row>
    <row r="7" s="184" customFormat="1" ht="24" customHeight="1" spans="1:12">
      <c r="A7" s="184">
        <v>0</v>
      </c>
      <c r="B7" s="209"/>
      <c r="C7" s="210" t="s">
        <v>1453</v>
      </c>
      <c r="D7" s="211">
        <f t="shared" ref="D7:G7" si="0">D8+D16+D32+D44+D55+D117+D144+D188+D195+D207+D234+D251+D268</f>
        <v>102864518.77</v>
      </c>
      <c r="E7" s="211">
        <f t="shared" si="0"/>
        <v>195003846.49</v>
      </c>
      <c r="F7" s="211">
        <f>F8+F16+F32+F44+F55+F117+F144+F188+F195+F207+F234+F251+F268+F199+F203</f>
        <v>459450684.79</v>
      </c>
      <c r="G7" s="211">
        <f>G8+G16+G32+G44+G55+G117+G144+G188+G195+G207+G234+G251+G268+G199+G203</f>
        <v>295681445.06</v>
      </c>
      <c r="H7" s="212">
        <f>G7/F7</f>
        <v>0.643554259136966</v>
      </c>
      <c r="I7" s="211">
        <f t="shared" ref="I7:I9" si="1">G7-D7</f>
        <v>192816926.29</v>
      </c>
      <c r="J7" s="212">
        <f>I7/D7</f>
        <v>1.87447458652997</v>
      </c>
      <c r="K7" s="184">
        <f>G7/10000</f>
        <v>29568.144506</v>
      </c>
      <c r="L7" s="184">
        <f>ROUND(K7,0)</f>
        <v>29568</v>
      </c>
    </row>
    <row r="8" s="184" customFormat="1" ht="24" customHeight="1" spans="1:12">
      <c r="A8" s="184">
        <f t="shared" ref="A8:A71" si="2">LEN(B8)</f>
        <v>3</v>
      </c>
      <c r="B8" s="213">
        <v>206</v>
      </c>
      <c r="C8" s="214" t="s">
        <v>1454</v>
      </c>
      <c r="D8" s="215"/>
      <c r="E8" s="215"/>
      <c r="F8" s="215"/>
      <c r="G8" s="215"/>
      <c r="H8" s="216"/>
      <c r="I8" s="217">
        <f t="shared" si="1"/>
        <v>0</v>
      </c>
      <c r="J8" s="216"/>
      <c r="K8" s="184">
        <f>G8/10000</f>
        <v>0</v>
      </c>
      <c r="L8" s="184">
        <f>ROUND(K8,0)</f>
        <v>0</v>
      </c>
    </row>
    <row r="9" s="184" customFormat="1" ht="24" hidden="1" customHeight="1" spans="1:12">
      <c r="A9" s="184">
        <f t="shared" si="2"/>
        <v>5</v>
      </c>
      <c r="B9" s="218">
        <v>20610</v>
      </c>
      <c r="C9" s="219" t="s">
        <v>1455</v>
      </c>
      <c r="D9" s="220"/>
      <c r="E9" s="221"/>
      <c r="F9" s="220"/>
      <c r="G9" s="220"/>
      <c r="H9" s="222"/>
      <c r="I9" s="223"/>
      <c r="J9" s="222"/>
      <c r="K9" s="184">
        <f>G9/10000</f>
        <v>0</v>
      </c>
      <c r="L9" s="184">
        <f>ROUND(K9,0)</f>
        <v>0</v>
      </c>
    </row>
    <row r="10" s="183" customFormat="1" ht="24" hidden="1" customHeight="1" spans="1:12">
      <c r="A10" s="183">
        <f t="shared" si="2"/>
        <v>7</v>
      </c>
      <c r="B10" s="224">
        <v>2061001</v>
      </c>
      <c r="C10" s="225" t="s">
        <v>1456</v>
      </c>
      <c r="D10" s="226"/>
      <c r="E10" s="227"/>
      <c r="F10" s="226"/>
      <c r="G10" s="226"/>
      <c r="H10" s="228"/>
      <c r="I10" s="229"/>
      <c r="J10" s="228"/>
    </row>
    <row r="11" s="183" customFormat="1" ht="24" hidden="1" customHeight="1" spans="1:12">
      <c r="A11" s="183">
        <f t="shared" si="2"/>
        <v>7</v>
      </c>
      <c r="B11" s="224">
        <v>2061002</v>
      </c>
      <c r="C11" s="225" t="s">
        <v>1457</v>
      </c>
      <c r="D11" s="226"/>
      <c r="E11" s="227"/>
      <c r="F11" s="226"/>
      <c r="G11" s="226"/>
      <c r="H11" s="228"/>
      <c r="I11" s="229"/>
      <c r="J11" s="228"/>
    </row>
    <row r="12" s="183" customFormat="1" ht="24" hidden="1" customHeight="1" spans="1:12">
      <c r="A12" s="183">
        <f t="shared" si="2"/>
        <v>7</v>
      </c>
      <c r="B12" s="224">
        <v>2061003</v>
      </c>
      <c r="C12" s="225" t="s">
        <v>1458</v>
      </c>
      <c r="D12" s="226"/>
      <c r="E12" s="227"/>
      <c r="F12" s="226"/>
      <c r="G12" s="226"/>
      <c r="H12" s="228"/>
      <c r="I12" s="229"/>
      <c r="J12" s="228"/>
    </row>
    <row r="13" s="183" customFormat="1" ht="24" hidden="1" customHeight="1" spans="1:12">
      <c r="A13" s="183">
        <f t="shared" si="2"/>
        <v>7</v>
      </c>
      <c r="B13" s="224">
        <v>2061004</v>
      </c>
      <c r="C13" s="225" t="s">
        <v>1459</v>
      </c>
      <c r="D13" s="226"/>
      <c r="E13" s="227"/>
      <c r="F13" s="226"/>
      <c r="G13" s="226"/>
      <c r="H13" s="228"/>
      <c r="I13" s="229"/>
      <c r="J13" s="228"/>
    </row>
    <row r="14" s="183" customFormat="1" ht="24" hidden="1" customHeight="1" spans="1:12">
      <c r="A14" s="183">
        <f t="shared" si="2"/>
        <v>7</v>
      </c>
      <c r="B14" s="230">
        <v>2061005</v>
      </c>
      <c r="C14" s="225" t="s">
        <v>1460</v>
      </c>
      <c r="D14" s="226"/>
      <c r="E14" s="227"/>
      <c r="F14" s="226"/>
      <c r="G14" s="226"/>
      <c r="H14" s="228"/>
      <c r="I14" s="229"/>
      <c r="J14" s="228"/>
    </row>
    <row r="15" s="183" customFormat="1" ht="24" hidden="1" customHeight="1" spans="1:12">
      <c r="A15" s="183">
        <f t="shared" si="2"/>
        <v>7</v>
      </c>
      <c r="B15" s="231">
        <v>2061099</v>
      </c>
      <c r="C15" s="225" t="s">
        <v>1461</v>
      </c>
      <c r="D15" s="226"/>
      <c r="E15" s="227"/>
      <c r="F15" s="226"/>
      <c r="G15" s="226"/>
      <c r="H15" s="228"/>
      <c r="I15" s="229"/>
      <c r="J15" s="228"/>
    </row>
    <row r="16" s="184" customFormat="1" ht="24" customHeight="1" spans="1:12">
      <c r="A16" s="184">
        <f t="shared" si="2"/>
        <v>3</v>
      </c>
      <c r="B16" s="232">
        <v>207</v>
      </c>
      <c r="C16" s="214" t="s">
        <v>1462</v>
      </c>
      <c r="D16" s="233">
        <v>195000</v>
      </c>
      <c r="E16" s="215">
        <f>VLOOKUP(B16,[4]Sheet2!$A:$B,2,FALSE)</f>
        <v>115000</v>
      </c>
      <c r="F16" s="215">
        <f>VLOOKUP(B16,[4]Sheet3!$A:$B,2,FALSE)</f>
        <v>235000</v>
      </c>
      <c r="G16" s="215"/>
      <c r="H16" s="216">
        <f t="shared" ref="H16:H23" si="3">G16/F16</f>
        <v>0</v>
      </c>
      <c r="I16" s="234">
        <f>G16-D16</f>
        <v>-195000</v>
      </c>
      <c r="J16" s="216">
        <f t="shared" ref="J16:J23" si="4">I16/D16</f>
        <v>-1</v>
      </c>
      <c r="K16" s="184">
        <f>G16/10000</f>
        <v>0</v>
      </c>
      <c r="L16" s="184">
        <f>ROUND(K16,0)</f>
        <v>0</v>
      </c>
    </row>
    <row r="17" s="184" customFormat="1" ht="24" hidden="1" customHeight="1" spans="1:12">
      <c r="A17" s="184">
        <f t="shared" si="2"/>
        <v>5</v>
      </c>
      <c r="B17" s="235">
        <v>20707</v>
      </c>
      <c r="C17" s="219" t="s">
        <v>1463</v>
      </c>
      <c r="D17" s="221">
        <v>195000</v>
      </c>
      <c r="E17" s="220">
        <f>VLOOKUP(B17,[4]Sheet2!$A:$B,2,FALSE)</f>
        <v>115000</v>
      </c>
      <c r="F17" s="220">
        <f>VLOOKUP(B17,[4]Sheet3!$A:$B,2,FALSE)</f>
        <v>235000</v>
      </c>
      <c r="G17" s="220"/>
      <c r="H17" s="222">
        <f t="shared" si="3"/>
        <v>0</v>
      </c>
      <c r="I17" s="223">
        <f>G17-D17</f>
        <v>-195000</v>
      </c>
      <c r="J17" s="222">
        <f t="shared" si="4"/>
        <v>-1</v>
      </c>
      <c r="K17" s="184">
        <f>G17/10000</f>
        <v>0</v>
      </c>
      <c r="L17" s="184">
        <f>ROUND(K17,0)</f>
        <v>0</v>
      </c>
    </row>
    <row r="18" s="183" customFormat="1" ht="24" hidden="1" customHeight="1" spans="1:12">
      <c r="A18" s="183">
        <f t="shared" si="2"/>
        <v>7</v>
      </c>
      <c r="B18" s="236">
        <v>2070701</v>
      </c>
      <c r="C18" s="237" t="s">
        <v>1464</v>
      </c>
      <c r="D18" s="226"/>
      <c r="E18" s="226"/>
      <c r="F18" s="226"/>
      <c r="G18" s="226"/>
      <c r="H18" s="228"/>
      <c r="I18" s="229"/>
      <c r="J18" s="228"/>
    </row>
    <row r="19" s="183" customFormat="1" ht="24" hidden="1" customHeight="1" spans="1:12">
      <c r="A19" s="183">
        <f t="shared" si="2"/>
        <v>7</v>
      </c>
      <c r="B19" s="236">
        <v>2070702</v>
      </c>
      <c r="C19" s="238" t="s">
        <v>1465</v>
      </c>
      <c r="D19" s="226">
        <v>185000</v>
      </c>
      <c r="E19" s="226">
        <f>VLOOKUP(B19,[4]Sheet2!$A:$B,2,FALSE)</f>
        <v>115000</v>
      </c>
      <c r="F19" s="226">
        <f>VLOOKUP(B19,[4]Sheet3!$A:$B,2,FALSE)</f>
        <v>115000</v>
      </c>
      <c r="G19" s="226"/>
      <c r="H19" s="228">
        <f t="shared" si="3"/>
        <v>0</v>
      </c>
      <c r="I19" s="229">
        <f t="shared" ref="I19:I23" si="5">G19-D19</f>
        <v>-185000</v>
      </c>
      <c r="J19" s="228">
        <f t="shared" si="4"/>
        <v>-1</v>
      </c>
    </row>
    <row r="20" s="183" customFormat="1" ht="24" hidden="1" customHeight="1" spans="1:12">
      <c r="A20" s="183">
        <f t="shared" si="2"/>
        <v>7</v>
      </c>
      <c r="B20" s="236">
        <v>2070703</v>
      </c>
      <c r="C20" s="238" t="s">
        <v>1466</v>
      </c>
      <c r="D20" s="226"/>
      <c r="E20" s="226"/>
      <c r="F20" s="226"/>
      <c r="G20" s="226"/>
      <c r="H20" s="228"/>
      <c r="I20" s="229"/>
      <c r="J20" s="228"/>
    </row>
    <row r="21" s="183" customFormat="1" ht="24" hidden="1" customHeight="1" spans="1:12">
      <c r="A21" s="183">
        <f t="shared" si="2"/>
        <v>7</v>
      </c>
      <c r="B21" s="236">
        <v>2070704</v>
      </c>
      <c r="C21" s="238" t="s">
        <v>1467</v>
      </c>
      <c r="D21" s="226"/>
      <c r="E21" s="226"/>
      <c r="F21" s="226"/>
      <c r="G21" s="226"/>
      <c r="H21" s="228"/>
      <c r="I21" s="229"/>
      <c r="J21" s="228"/>
    </row>
    <row r="22" s="183" customFormat="1" ht="24" hidden="1" customHeight="1" spans="1:12">
      <c r="A22" s="183">
        <f t="shared" si="2"/>
        <v>7</v>
      </c>
      <c r="B22" s="236">
        <v>2070799</v>
      </c>
      <c r="C22" s="238" t="s">
        <v>1468</v>
      </c>
      <c r="D22" s="226">
        <v>10000</v>
      </c>
      <c r="E22" s="226"/>
      <c r="F22" s="226">
        <f>VLOOKUP(B22,[4]Sheet3!$A:$B,2,FALSE)</f>
        <v>120000</v>
      </c>
      <c r="G22" s="226"/>
      <c r="H22" s="228">
        <f t="shared" si="3"/>
        <v>0</v>
      </c>
      <c r="I22" s="229">
        <f t="shared" si="5"/>
        <v>-10000</v>
      </c>
      <c r="J22" s="228">
        <f t="shared" si="4"/>
        <v>-1</v>
      </c>
    </row>
    <row r="23" s="184" customFormat="1" ht="24" hidden="1" customHeight="1" spans="1:12">
      <c r="A23" s="184">
        <f t="shared" si="2"/>
        <v>5</v>
      </c>
      <c r="B23" s="239">
        <v>20709</v>
      </c>
      <c r="C23" s="240" t="s">
        <v>1469</v>
      </c>
      <c r="D23" s="241"/>
      <c r="E23" s="220"/>
      <c r="F23" s="220"/>
      <c r="G23" s="220"/>
      <c r="H23" s="222"/>
      <c r="I23" s="223"/>
      <c r="J23" s="222"/>
      <c r="K23" s="184">
        <f>G23/10000</f>
        <v>0</v>
      </c>
      <c r="L23" s="184">
        <f>ROUND(K23,0)</f>
        <v>0</v>
      </c>
    </row>
    <row r="24" s="183" customFormat="1" ht="24" hidden="1" customHeight="1" spans="1:12">
      <c r="A24" s="183">
        <f t="shared" si="2"/>
        <v>7</v>
      </c>
      <c r="B24" s="236">
        <v>2070901</v>
      </c>
      <c r="C24" s="238" t="s">
        <v>1470</v>
      </c>
      <c r="D24" s="242"/>
      <c r="E24" s="226"/>
      <c r="F24" s="226"/>
      <c r="G24" s="226"/>
      <c r="H24" s="228"/>
      <c r="I24" s="229"/>
      <c r="J24" s="228"/>
    </row>
    <row r="25" s="183" customFormat="1" ht="24" hidden="1" customHeight="1" spans="1:12">
      <c r="A25" s="183">
        <f t="shared" si="2"/>
        <v>7</v>
      </c>
      <c r="B25" s="236">
        <v>2070902</v>
      </c>
      <c r="C25" s="238" t="s">
        <v>1471</v>
      </c>
      <c r="D25" s="242"/>
      <c r="E25" s="226"/>
      <c r="F25" s="226"/>
      <c r="G25" s="226"/>
      <c r="H25" s="228"/>
      <c r="I25" s="229"/>
      <c r="J25" s="228"/>
    </row>
    <row r="26" s="183" customFormat="1" ht="24" hidden="1" customHeight="1" spans="1:12">
      <c r="A26" s="183">
        <f t="shared" si="2"/>
        <v>7</v>
      </c>
      <c r="B26" s="236">
        <v>2070903</v>
      </c>
      <c r="C26" s="238" t="s">
        <v>1472</v>
      </c>
      <c r="D26" s="242"/>
      <c r="E26" s="226"/>
      <c r="F26" s="226"/>
      <c r="G26" s="226"/>
      <c r="H26" s="228"/>
      <c r="I26" s="229"/>
      <c r="J26" s="228"/>
    </row>
    <row r="27" s="183" customFormat="1" ht="24" hidden="1" customHeight="1" spans="1:12">
      <c r="A27" s="183">
        <f t="shared" si="2"/>
        <v>7</v>
      </c>
      <c r="B27" s="236">
        <v>2070904</v>
      </c>
      <c r="C27" s="238" t="s">
        <v>1473</v>
      </c>
      <c r="D27" s="242"/>
      <c r="E27" s="226"/>
      <c r="F27" s="226"/>
      <c r="G27" s="226"/>
      <c r="H27" s="228"/>
      <c r="I27" s="229"/>
      <c r="J27" s="228"/>
    </row>
    <row r="28" s="183" customFormat="1" ht="24" hidden="1" customHeight="1" spans="1:12">
      <c r="A28" s="183">
        <f t="shared" si="2"/>
        <v>7</v>
      </c>
      <c r="B28" s="236">
        <v>2070999</v>
      </c>
      <c r="C28" s="238" t="s">
        <v>1474</v>
      </c>
      <c r="D28" s="242"/>
      <c r="E28" s="226"/>
      <c r="F28" s="226"/>
      <c r="G28" s="226"/>
      <c r="H28" s="228"/>
      <c r="I28" s="229"/>
      <c r="J28" s="228"/>
    </row>
    <row r="29" s="184" customFormat="1" ht="24" hidden="1" customHeight="1" spans="1:12">
      <c r="A29" s="184">
        <f t="shared" si="2"/>
        <v>5</v>
      </c>
      <c r="B29" s="239">
        <v>20710</v>
      </c>
      <c r="C29" s="240" t="s">
        <v>1475</v>
      </c>
      <c r="D29" s="241"/>
      <c r="E29" s="220"/>
      <c r="F29" s="220"/>
      <c r="G29" s="220"/>
      <c r="H29" s="222"/>
      <c r="I29" s="223"/>
      <c r="J29" s="222"/>
      <c r="K29" s="184">
        <f>G29/10000</f>
        <v>0</v>
      </c>
      <c r="L29" s="184">
        <f>ROUND(K29,0)</f>
        <v>0</v>
      </c>
    </row>
    <row r="30" s="183" customFormat="1" ht="24" hidden="1" customHeight="1" spans="1:12">
      <c r="A30" s="183">
        <f t="shared" si="2"/>
        <v>7</v>
      </c>
      <c r="B30" s="236">
        <v>2071001</v>
      </c>
      <c r="C30" s="238" t="s">
        <v>1476</v>
      </c>
      <c r="D30" s="242"/>
      <c r="E30" s="226"/>
      <c r="F30" s="226"/>
      <c r="G30" s="226"/>
      <c r="H30" s="228"/>
      <c r="I30" s="229"/>
      <c r="J30" s="228"/>
    </row>
    <row r="31" s="183" customFormat="1" ht="24" hidden="1" customHeight="1" spans="1:12">
      <c r="A31" s="183">
        <f t="shared" si="2"/>
        <v>7</v>
      </c>
      <c r="B31" s="236">
        <v>2071099</v>
      </c>
      <c r="C31" s="238" t="s">
        <v>1477</v>
      </c>
      <c r="D31" s="242"/>
      <c r="E31" s="226"/>
      <c r="F31" s="226"/>
      <c r="G31" s="226"/>
      <c r="H31" s="228"/>
      <c r="I31" s="229"/>
      <c r="J31" s="228"/>
    </row>
    <row r="32" s="184" customFormat="1" ht="24" customHeight="1" spans="1:12">
      <c r="A32" s="184">
        <f t="shared" si="2"/>
        <v>3</v>
      </c>
      <c r="B32" s="243">
        <v>208</v>
      </c>
      <c r="C32" s="244" t="s">
        <v>1478</v>
      </c>
      <c r="D32" s="215"/>
      <c r="E32" s="215"/>
      <c r="F32" s="215"/>
      <c r="G32" s="215"/>
      <c r="H32" s="216"/>
      <c r="I32" s="245"/>
      <c r="J32" s="216"/>
      <c r="K32" s="184">
        <f>G32/10000</f>
        <v>0</v>
      </c>
      <c r="L32" s="184">
        <f>ROUND(K32,0)</f>
        <v>0</v>
      </c>
    </row>
    <row r="33" s="184" customFormat="1" ht="24" hidden="1" customHeight="1" spans="1:12">
      <c r="A33" s="184">
        <f t="shared" si="2"/>
        <v>5</v>
      </c>
      <c r="B33" s="239">
        <v>20822</v>
      </c>
      <c r="C33" s="240" t="s">
        <v>1479</v>
      </c>
      <c r="D33" s="220"/>
      <c r="E33" s="220"/>
      <c r="F33" s="220"/>
      <c r="G33" s="220"/>
      <c r="H33" s="222"/>
      <c r="I33" s="223"/>
      <c r="J33" s="222"/>
      <c r="K33" s="184">
        <f>G33/10000</f>
        <v>0</v>
      </c>
      <c r="L33" s="184">
        <f>ROUND(K33,0)</f>
        <v>0</v>
      </c>
    </row>
    <row r="34" s="183" customFormat="1" ht="24" hidden="1" customHeight="1" spans="1:12">
      <c r="A34" s="183">
        <f t="shared" si="2"/>
        <v>7</v>
      </c>
      <c r="B34" s="236">
        <v>2082201</v>
      </c>
      <c r="C34" s="238" t="s">
        <v>1480</v>
      </c>
      <c r="D34" s="226"/>
      <c r="E34" s="226"/>
      <c r="F34" s="226"/>
      <c r="G34" s="226"/>
      <c r="H34" s="228"/>
      <c r="I34" s="229"/>
      <c r="J34" s="228"/>
    </row>
    <row r="35" s="183" customFormat="1" ht="24" hidden="1" customHeight="1" spans="1:12">
      <c r="A35" s="183">
        <f t="shared" si="2"/>
        <v>7</v>
      </c>
      <c r="B35" s="236">
        <v>2082202</v>
      </c>
      <c r="C35" s="238" t="s">
        <v>1481</v>
      </c>
      <c r="D35" s="226"/>
      <c r="E35" s="226"/>
      <c r="F35" s="226"/>
      <c r="G35" s="226"/>
      <c r="H35" s="228"/>
      <c r="I35" s="229"/>
      <c r="J35" s="228"/>
    </row>
    <row r="36" s="183" customFormat="1" ht="24" hidden="1" customHeight="1" spans="1:12">
      <c r="A36" s="183">
        <f t="shared" si="2"/>
        <v>7</v>
      </c>
      <c r="B36" s="236">
        <v>2082299</v>
      </c>
      <c r="C36" s="238" t="s">
        <v>1482</v>
      </c>
      <c r="D36" s="242"/>
      <c r="E36" s="226"/>
      <c r="F36" s="226"/>
      <c r="G36" s="226"/>
      <c r="H36" s="228"/>
      <c r="I36" s="229"/>
      <c r="J36" s="228"/>
    </row>
    <row r="37" s="184" customFormat="1" ht="24" hidden="1" customHeight="1" spans="1:12">
      <c r="A37" s="184">
        <f t="shared" si="2"/>
        <v>5</v>
      </c>
      <c r="B37" s="239">
        <v>20823</v>
      </c>
      <c r="C37" s="240" t="s">
        <v>1483</v>
      </c>
      <c r="D37" s="241"/>
      <c r="E37" s="220"/>
      <c r="F37" s="220"/>
      <c r="G37" s="220"/>
      <c r="H37" s="222"/>
      <c r="I37" s="223"/>
      <c r="J37" s="222"/>
      <c r="K37" s="184">
        <f>G37/10000</f>
        <v>0</v>
      </c>
      <c r="L37" s="184">
        <f>ROUND(K37,0)</f>
        <v>0</v>
      </c>
    </row>
    <row r="38" s="183" customFormat="1" ht="24" hidden="1" customHeight="1" spans="1:12">
      <c r="A38" s="183">
        <f t="shared" si="2"/>
        <v>7</v>
      </c>
      <c r="B38" s="236">
        <v>2082301</v>
      </c>
      <c r="C38" s="238" t="s">
        <v>1480</v>
      </c>
      <c r="D38" s="242"/>
      <c r="E38" s="226"/>
      <c r="F38" s="226"/>
      <c r="G38" s="226"/>
      <c r="H38" s="228"/>
      <c r="I38" s="229"/>
      <c r="J38" s="228"/>
    </row>
    <row r="39" s="183" customFormat="1" ht="24" hidden="1" customHeight="1" spans="1:12">
      <c r="A39" s="183">
        <f t="shared" si="2"/>
        <v>7</v>
      </c>
      <c r="B39" s="236">
        <v>2082302</v>
      </c>
      <c r="C39" s="238" t="s">
        <v>1481</v>
      </c>
      <c r="D39" s="246"/>
      <c r="E39" s="226"/>
      <c r="F39" s="226"/>
      <c r="G39" s="226"/>
      <c r="H39" s="228"/>
      <c r="I39" s="229"/>
      <c r="J39" s="228"/>
    </row>
    <row r="40" s="183" customFormat="1" ht="24" hidden="1" customHeight="1" spans="1:12">
      <c r="A40" s="183">
        <f t="shared" si="2"/>
        <v>7</v>
      </c>
      <c r="B40" s="236">
        <v>2082399</v>
      </c>
      <c r="C40" s="238" t="s">
        <v>1484</v>
      </c>
      <c r="D40" s="246"/>
      <c r="E40" s="226"/>
      <c r="F40" s="226"/>
      <c r="G40" s="226"/>
      <c r="H40" s="228"/>
      <c r="I40" s="229"/>
      <c r="J40" s="228"/>
    </row>
    <row r="41" s="184" customFormat="1" ht="24" hidden="1" customHeight="1" spans="1:12">
      <c r="A41" s="184">
        <f t="shared" si="2"/>
        <v>5</v>
      </c>
      <c r="B41" s="239">
        <v>20829</v>
      </c>
      <c r="C41" s="240" t="s">
        <v>1485</v>
      </c>
      <c r="D41" s="247"/>
      <c r="E41" s="220"/>
      <c r="F41" s="220"/>
      <c r="G41" s="220"/>
      <c r="H41" s="222"/>
      <c r="I41" s="223"/>
      <c r="J41" s="222"/>
      <c r="K41" s="184">
        <f>G41/10000</f>
        <v>0</v>
      </c>
      <c r="L41" s="184">
        <f>ROUND(K41,0)</f>
        <v>0</v>
      </c>
    </row>
    <row r="42" s="183" customFormat="1" ht="24" hidden="1" customHeight="1" spans="1:12">
      <c r="A42" s="183">
        <f t="shared" si="2"/>
        <v>7</v>
      </c>
      <c r="B42" s="236">
        <v>2082901</v>
      </c>
      <c r="C42" s="238" t="s">
        <v>1481</v>
      </c>
      <c r="D42" s="246"/>
      <c r="E42" s="226"/>
      <c r="F42" s="226"/>
      <c r="G42" s="226"/>
      <c r="H42" s="228"/>
      <c r="I42" s="229"/>
      <c r="J42" s="228"/>
    </row>
    <row r="43" s="183" customFormat="1" ht="24" hidden="1" customHeight="1" spans="1:12">
      <c r="A43" s="183">
        <f t="shared" si="2"/>
        <v>7</v>
      </c>
      <c r="B43" s="236">
        <v>2082999</v>
      </c>
      <c r="C43" s="238" t="s">
        <v>1486</v>
      </c>
      <c r="D43" s="246"/>
      <c r="E43" s="226"/>
      <c r="F43" s="226"/>
      <c r="G43" s="226"/>
      <c r="H43" s="228"/>
      <c r="I43" s="229"/>
      <c r="J43" s="228"/>
    </row>
    <row r="44" s="184" customFormat="1" ht="24" customHeight="1" spans="1:12">
      <c r="A44" s="184">
        <f t="shared" si="2"/>
        <v>3</v>
      </c>
      <c r="B44" s="243">
        <v>211</v>
      </c>
      <c r="C44" s="244" t="s">
        <v>1487</v>
      </c>
      <c r="D44" s="248"/>
      <c r="E44" s="215"/>
      <c r="F44" s="215"/>
      <c r="G44" s="215"/>
      <c r="H44" s="216"/>
      <c r="I44" s="249"/>
      <c r="J44" s="216"/>
      <c r="K44" s="184">
        <f>G44/10000</f>
        <v>0</v>
      </c>
      <c r="L44" s="184">
        <f>ROUND(K44,0)</f>
        <v>0</v>
      </c>
    </row>
    <row r="45" s="184" customFormat="1" ht="24" hidden="1" customHeight="1" spans="1:12">
      <c r="A45" s="184">
        <f t="shared" si="2"/>
        <v>5</v>
      </c>
      <c r="B45" s="239">
        <v>21160</v>
      </c>
      <c r="C45" s="240" t="s">
        <v>1488</v>
      </c>
      <c r="D45" s="247"/>
      <c r="E45" s="220"/>
      <c r="F45" s="220"/>
      <c r="G45" s="220"/>
      <c r="H45" s="222"/>
      <c r="I45" s="223"/>
      <c r="J45" s="222"/>
      <c r="K45" s="184">
        <f>G45/10000</f>
        <v>0</v>
      </c>
      <c r="L45" s="184">
        <f>ROUND(K45,0)</f>
        <v>0</v>
      </c>
    </row>
    <row r="46" s="183" customFormat="1" ht="24" hidden="1" customHeight="1" spans="1:12">
      <c r="A46" s="183">
        <f t="shared" si="2"/>
        <v>7</v>
      </c>
      <c r="B46" s="236">
        <v>2116001</v>
      </c>
      <c r="C46" s="238" t="s">
        <v>1489</v>
      </c>
      <c r="D46" s="246"/>
      <c r="E46" s="226"/>
      <c r="F46" s="226"/>
      <c r="G46" s="226"/>
      <c r="H46" s="228"/>
      <c r="I46" s="229"/>
      <c r="J46" s="228"/>
    </row>
    <row r="47" s="183" customFormat="1" ht="24" hidden="1" customHeight="1" spans="1:12">
      <c r="A47" s="183">
        <f t="shared" si="2"/>
        <v>7</v>
      </c>
      <c r="B47" s="236">
        <v>2116002</v>
      </c>
      <c r="C47" s="238" t="s">
        <v>1490</v>
      </c>
      <c r="D47" s="246"/>
      <c r="E47" s="226"/>
      <c r="F47" s="226"/>
      <c r="G47" s="226"/>
      <c r="H47" s="228"/>
      <c r="I47" s="229"/>
      <c r="J47" s="228"/>
    </row>
    <row r="48" s="183" customFormat="1" ht="24" hidden="1" customHeight="1" spans="1:12">
      <c r="A48" s="183">
        <f t="shared" si="2"/>
        <v>7</v>
      </c>
      <c r="B48" s="236">
        <v>2116003</v>
      </c>
      <c r="C48" s="238" t="s">
        <v>1491</v>
      </c>
      <c r="D48" s="246"/>
      <c r="E48" s="226"/>
      <c r="F48" s="226"/>
      <c r="G48" s="226"/>
      <c r="H48" s="228"/>
      <c r="I48" s="229"/>
      <c r="J48" s="228"/>
    </row>
    <row r="49" s="183" customFormat="1" ht="24" hidden="1" customHeight="1" spans="1:12">
      <c r="A49" s="183">
        <f t="shared" si="2"/>
        <v>7</v>
      </c>
      <c r="B49" s="236">
        <v>2116099</v>
      </c>
      <c r="C49" s="238" t="s">
        <v>1492</v>
      </c>
      <c r="D49" s="246"/>
      <c r="E49" s="226"/>
      <c r="F49" s="226"/>
      <c r="G49" s="226"/>
      <c r="H49" s="228"/>
      <c r="I49" s="229"/>
      <c r="J49" s="228"/>
    </row>
    <row r="50" s="184" customFormat="1" ht="24" hidden="1" customHeight="1" spans="1:12">
      <c r="A50" s="184">
        <f t="shared" si="2"/>
        <v>5</v>
      </c>
      <c r="B50" s="239">
        <v>21161</v>
      </c>
      <c r="C50" s="240" t="s">
        <v>1493</v>
      </c>
      <c r="D50" s="247"/>
      <c r="E50" s="220"/>
      <c r="F50" s="220"/>
      <c r="G50" s="220"/>
      <c r="H50" s="222"/>
      <c r="I50" s="223"/>
      <c r="J50" s="222"/>
      <c r="K50" s="184">
        <f>G50/10000</f>
        <v>0</v>
      </c>
      <c r="L50" s="184">
        <f>ROUND(K50,0)</f>
        <v>0</v>
      </c>
    </row>
    <row r="51" s="183" customFormat="1" ht="24" hidden="1" customHeight="1" spans="1:12">
      <c r="A51" s="183">
        <f t="shared" si="2"/>
        <v>7</v>
      </c>
      <c r="B51" s="236">
        <v>2116101</v>
      </c>
      <c r="C51" s="238" t="s">
        <v>1494</v>
      </c>
      <c r="D51" s="246"/>
      <c r="E51" s="226"/>
      <c r="F51" s="226"/>
      <c r="G51" s="226"/>
      <c r="H51" s="228"/>
      <c r="I51" s="229"/>
      <c r="J51" s="228"/>
    </row>
    <row r="52" s="183" customFormat="1" ht="24" hidden="1" customHeight="1" spans="1:12">
      <c r="A52" s="183">
        <f t="shared" si="2"/>
        <v>7</v>
      </c>
      <c r="B52" s="236">
        <v>2116102</v>
      </c>
      <c r="C52" s="238" t="s">
        <v>1495</v>
      </c>
      <c r="D52" s="246"/>
      <c r="E52" s="226"/>
      <c r="F52" s="226"/>
      <c r="G52" s="226"/>
      <c r="H52" s="228"/>
      <c r="I52" s="229"/>
      <c r="J52" s="228"/>
    </row>
    <row r="53" s="183" customFormat="1" ht="24" hidden="1" customHeight="1" spans="1:12">
      <c r="A53" s="183">
        <f t="shared" si="2"/>
        <v>7</v>
      </c>
      <c r="B53" s="236">
        <v>2116103</v>
      </c>
      <c r="C53" s="238" t="s">
        <v>1496</v>
      </c>
      <c r="D53" s="246"/>
      <c r="E53" s="226"/>
      <c r="F53" s="226"/>
      <c r="G53" s="226"/>
      <c r="H53" s="228"/>
      <c r="I53" s="229"/>
      <c r="J53" s="228"/>
    </row>
    <row r="54" s="183" customFormat="1" ht="24" hidden="1" customHeight="1" spans="1:12">
      <c r="A54" s="183">
        <f t="shared" si="2"/>
        <v>7</v>
      </c>
      <c r="B54" s="236">
        <v>2116104</v>
      </c>
      <c r="C54" s="238" t="s">
        <v>1497</v>
      </c>
      <c r="D54" s="246"/>
      <c r="E54" s="226"/>
      <c r="F54" s="226"/>
      <c r="G54" s="226"/>
      <c r="H54" s="228"/>
      <c r="I54" s="229"/>
      <c r="J54" s="228"/>
    </row>
    <row r="55" s="184" customFormat="1" ht="24" customHeight="1" spans="1:12">
      <c r="A55" s="184">
        <f t="shared" si="2"/>
        <v>3</v>
      </c>
      <c r="B55" s="243">
        <v>212</v>
      </c>
      <c r="C55" s="244" t="s">
        <v>1498</v>
      </c>
      <c r="D55" s="250">
        <v>72554639.45</v>
      </c>
      <c r="E55" s="215">
        <f>VLOOKUP(B55,[4]Sheet2!$A:$B,2,FALSE)</f>
        <v>156435146.71</v>
      </c>
      <c r="F55" s="215">
        <f>VLOOKUP(B55,[4]Sheet3!$A:$B,2,FALSE)</f>
        <v>356859510.95</v>
      </c>
      <c r="G55" s="215">
        <f>VLOOKUP(B55,[4]Sheet4!$A:$B,2,FALSE)</f>
        <v>236753919.47</v>
      </c>
      <c r="H55" s="216">
        <f>G55/F55</f>
        <v>0.663437325348944</v>
      </c>
      <c r="I55" s="245">
        <f>G55-D55</f>
        <v>164199280.02</v>
      </c>
      <c r="J55" s="216">
        <f>I55/D55</f>
        <v>2.26311206650204</v>
      </c>
      <c r="K55" s="184">
        <f>G55/10000</f>
        <v>23675.391947</v>
      </c>
      <c r="L55" s="184">
        <f>ROUND(K55,0)</f>
        <v>23675</v>
      </c>
    </row>
    <row r="56" s="184" customFormat="1" ht="24" hidden="1" customHeight="1" spans="1:12">
      <c r="A56" s="184">
        <f t="shared" si="2"/>
        <v>5</v>
      </c>
      <c r="B56" s="239">
        <v>21208</v>
      </c>
      <c r="C56" s="240" t="s">
        <v>1499</v>
      </c>
      <c r="D56" s="251">
        <v>32457859.74</v>
      </c>
      <c r="E56" s="220">
        <f>VLOOKUP(B56,[4]Sheet2!$A:$B,2,FALSE)</f>
        <v>57307749.35</v>
      </c>
      <c r="F56" s="220">
        <f>VLOOKUP(B56,[4]Sheet3!$A:$B,2,FALSE)</f>
        <v>62743841.59</v>
      </c>
      <c r="G56" s="220">
        <f>VLOOKUP(B56,[4]Sheet4!$A:$B,2,FALSE)</f>
        <v>7491542.48</v>
      </c>
      <c r="H56" s="222">
        <f>G56/F56</f>
        <v>0.119398849196285</v>
      </c>
      <c r="I56" s="223">
        <f>G56-D56</f>
        <v>-24966317.26</v>
      </c>
      <c r="J56" s="222">
        <f>I56/D56</f>
        <v>-0.769191729214121</v>
      </c>
      <c r="K56" s="184">
        <f>G56/10000</f>
        <v>749.154248</v>
      </c>
      <c r="L56" s="184">
        <f>ROUND(K56,0)</f>
        <v>749</v>
      </c>
    </row>
    <row r="57" s="183" customFormat="1" ht="24" hidden="1" customHeight="1" spans="1:12">
      <c r="A57" s="183">
        <f t="shared" si="2"/>
        <v>7</v>
      </c>
      <c r="B57" s="236">
        <v>2120801</v>
      </c>
      <c r="C57" s="238" t="s">
        <v>1500</v>
      </c>
      <c r="D57" s="226">
        <v>24970460.48</v>
      </c>
      <c r="E57" s="226"/>
      <c r="F57" s="226"/>
      <c r="G57" s="226"/>
      <c r="H57" s="228"/>
      <c r="I57" s="229">
        <f>G57-D57</f>
        <v>-24970460.48</v>
      </c>
      <c r="J57" s="228">
        <f>I57/D57</f>
        <v>-1</v>
      </c>
    </row>
    <row r="58" s="183" customFormat="1" ht="24" hidden="1" customHeight="1" spans="1:12">
      <c r="A58" s="183">
        <f t="shared" si="2"/>
        <v>7</v>
      </c>
      <c r="B58" s="236">
        <v>2120802</v>
      </c>
      <c r="C58" s="238" t="s">
        <v>1501</v>
      </c>
      <c r="D58" s="226"/>
      <c r="E58" s="226"/>
      <c r="F58" s="226"/>
      <c r="G58" s="226"/>
      <c r="H58" s="228"/>
      <c r="I58" s="229"/>
      <c r="J58" s="228"/>
    </row>
    <row r="59" s="183" customFormat="1" ht="24" hidden="1" customHeight="1" spans="1:12">
      <c r="A59" s="183">
        <f t="shared" si="2"/>
        <v>7</v>
      </c>
      <c r="B59" s="236">
        <v>2120803</v>
      </c>
      <c r="C59" s="238" t="s">
        <v>1502</v>
      </c>
      <c r="D59" s="226"/>
      <c r="E59" s="226"/>
      <c r="F59" s="226"/>
      <c r="G59" s="226"/>
      <c r="H59" s="228"/>
      <c r="I59" s="229"/>
      <c r="J59" s="228"/>
    </row>
    <row r="60" s="183" customFormat="1" ht="24" hidden="1" customHeight="1" spans="1:12">
      <c r="A60" s="183">
        <f t="shared" si="2"/>
        <v>7</v>
      </c>
      <c r="B60" s="236">
        <v>2120804</v>
      </c>
      <c r="C60" s="238" t="s">
        <v>1503</v>
      </c>
      <c r="D60" s="226"/>
      <c r="E60" s="226"/>
      <c r="F60" s="226"/>
      <c r="G60" s="226">
        <f>VLOOKUP(B60,[4]Sheet4!$A:$B,2,FALSE)</f>
        <v>5475414.48</v>
      </c>
      <c r="H60" s="228"/>
      <c r="I60" s="229">
        <f>G60-D60</f>
        <v>5475414.48</v>
      </c>
      <c r="J60" s="228"/>
    </row>
    <row r="61" s="183" customFormat="1" ht="24" hidden="1" customHeight="1" spans="1:12">
      <c r="A61" s="183">
        <f t="shared" si="2"/>
        <v>7</v>
      </c>
      <c r="B61" s="236">
        <v>2120805</v>
      </c>
      <c r="C61" s="238" t="s">
        <v>1504</v>
      </c>
      <c r="D61" s="226">
        <v>5950041.6</v>
      </c>
      <c r="E61" s="226">
        <f>VLOOKUP(B61,[4]Sheet2!$A:$B,2,FALSE)</f>
        <v>55947986.96</v>
      </c>
      <c r="F61" s="226">
        <f>VLOOKUP(B61,[4]Sheet3!$A:$B,2,FALSE)</f>
        <v>61283339.23</v>
      </c>
      <c r="G61" s="226">
        <f>VLOOKUP(B61,[4]Sheet4!$A:$B,2,FALSE)</f>
        <v>1159285.68</v>
      </c>
      <c r="H61" s="228">
        <f>G61/F61</f>
        <v>0.018916816455597</v>
      </c>
      <c r="I61" s="229">
        <f>G61-D61</f>
        <v>-4790755.92</v>
      </c>
      <c r="J61" s="228">
        <f>I61/D61</f>
        <v>-0.805163432806924</v>
      </c>
    </row>
    <row r="62" s="183" customFormat="1" ht="24" hidden="1" customHeight="1" spans="1:12">
      <c r="A62" s="183">
        <f t="shared" si="2"/>
        <v>7</v>
      </c>
      <c r="B62" s="236">
        <v>2120806</v>
      </c>
      <c r="C62" s="238" t="s">
        <v>1505</v>
      </c>
      <c r="D62" s="246"/>
      <c r="E62" s="226"/>
      <c r="F62" s="226"/>
      <c r="G62" s="226"/>
      <c r="H62" s="228"/>
      <c r="I62" s="229"/>
      <c r="J62" s="228"/>
    </row>
    <row r="63" s="183" customFormat="1" ht="24" hidden="1" customHeight="1" spans="1:12">
      <c r="A63" s="183">
        <f t="shared" si="2"/>
        <v>7</v>
      </c>
      <c r="B63" s="236">
        <v>2120807</v>
      </c>
      <c r="C63" s="238" t="s">
        <v>1506</v>
      </c>
      <c r="D63" s="246"/>
      <c r="E63" s="226"/>
      <c r="F63" s="226"/>
      <c r="G63" s="226"/>
      <c r="H63" s="228"/>
      <c r="I63" s="229"/>
      <c r="J63" s="228"/>
    </row>
    <row r="64" s="183" customFormat="1" ht="24" hidden="1" customHeight="1" spans="1:12">
      <c r="A64" s="183">
        <f t="shared" si="2"/>
        <v>7</v>
      </c>
      <c r="B64" s="236">
        <v>2120809</v>
      </c>
      <c r="C64" s="238" t="s">
        <v>1507</v>
      </c>
      <c r="D64" s="246"/>
      <c r="E64" s="226"/>
      <c r="F64" s="226"/>
      <c r="G64" s="226"/>
      <c r="H64" s="228"/>
      <c r="I64" s="229"/>
      <c r="J64" s="228"/>
    </row>
    <row r="65" s="183" customFormat="1" ht="24" hidden="1" customHeight="1" spans="1:12">
      <c r="A65" s="183">
        <f t="shared" si="2"/>
        <v>7</v>
      </c>
      <c r="B65" s="236">
        <v>2120810</v>
      </c>
      <c r="C65" s="238" t="s">
        <v>1508</v>
      </c>
      <c r="D65" s="246"/>
      <c r="E65" s="226"/>
      <c r="F65" s="226"/>
      <c r="G65" s="226"/>
      <c r="H65" s="228"/>
      <c r="I65" s="229"/>
      <c r="J65" s="228"/>
    </row>
    <row r="66" s="183" customFormat="1" ht="24" hidden="1" customHeight="1" spans="1:12">
      <c r="A66" s="183">
        <f t="shared" si="2"/>
        <v>7</v>
      </c>
      <c r="B66" s="236">
        <v>2120811</v>
      </c>
      <c r="C66" s="238" t="s">
        <v>1509</v>
      </c>
      <c r="D66" s="246"/>
      <c r="E66" s="226"/>
      <c r="F66" s="226"/>
      <c r="G66" s="226"/>
      <c r="H66" s="228"/>
      <c r="I66" s="229"/>
      <c r="J66" s="228"/>
    </row>
    <row r="67" s="183" customFormat="1" ht="24" hidden="1" customHeight="1" spans="1:12">
      <c r="A67" s="183">
        <f t="shared" si="2"/>
        <v>7</v>
      </c>
      <c r="B67" s="236">
        <v>2120813</v>
      </c>
      <c r="C67" s="238" t="s">
        <v>1510</v>
      </c>
      <c r="D67" s="246"/>
      <c r="E67" s="226"/>
      <c r="F67" s="226"/>
      <c r="G67" s="226"/>
      <c r="H67" s="228"/>
      <c r="I67" s="229"/>
      <c r="J67" s="228"/>
    </row>
    <row r="68" s="183" customFormat="1" ht="24" hidden="1" customHeight="1" spans="1:12">
      <c r="A68" s="183">
        <f t="shared" si="2"/>
        <v>7</v>
      </c>
      <c r="B68" s="236">
        <v>2120814</v>
      </c>
      <c r="C68" s="238" t="s">
        <v>1511</v>
      </c>
      <c r="D68" s="246">
        <v>21200</v>
      </c>
      <c r="E68" s="226"/>
      <c r="F68" s="226"/>
      <c r="G68" s="226"/>
      <c r="H68" s="228"/>
      <c r="I68" s="229">
        <f t="shared" ref="I68:I72" si="6">G68-D68</f>
        <v>-21200</v>
      </c>
      <c r="J68" s="228">
        <f t="shared" ref="J68:J72" si="7">I68/D68</f>
        <v>-1</v>
      </c>
    </row>
    <row r="69" s="183" customFormat="1" ht="24" hidden="1" customHeight="1" spans="1:12">
      <c r="A69" s="183">
        <f t="shared" si="2"/>
        <v>7</v>
      </c>
      <c r="B69" s="236">
        <v>2120815</v>
      </c>
      <c r="C69" s="238" t="s">
        <v>1512</v>
      </c>
      <c r="D69" s="246"/>
      <c r="E69" s="226"/>
      <c r="F69" s="226"/>
      <c r="G69" s="226"/>
      <c r="H69" s="228"/>
      <c r="I69" s="229"/>
      <c r="J69" s="228"/>
    </row>
    <row r="70" s="183" customFormat="1" ht="24" hidden="1" customHeight="1" spans="1:12">
      <c r="A70" s="183">
        <f t="shared" si="2"/>
        <v>7</v>
      </c>
      <c r="B70" s="236">
        <v>2120816</v>
      </c>
      <c r="C70" s="238" t="s">
        <v>1513</v>
      </c>
      <c r="D70" s="246"/>
      <c r="E70" s="226"/>
      <c r="F70" s="226"/>
      <c r="G70" s="226"/>
      <c r="H70" s="228"/>
      <c r="I70" s="229"/>
      <c r="J70" s="228"/>
    </row>
    <row r="71" s="183" customFormat="1" ht="24" hidden="1" customHeight="1" spans="1:12">
      <c r="A71" s="183">
        <f t="shared" si="2"/>
        <v>7</v>
      </c>
      <c r="B71" s="236">
        <v>2120899</v>
      </c>
      <c r="C71" s="238" t="s">
        <v>1514</v>
      </c>
      <c r="D71" s="252">
        <v>1516157.66</v>
      </c>
      <c r="E71" s="226">
        <f>VLOOKUP(B71,[4]Sheet2!$A:$B,2,FALSE)</f>
        <v>1359762.39</v>
      </c>
      <c r="F71" s="226">
        <f>VLOOKUP(B71,[4]Sheet3!$A:$B,2,FALSE)</f>
        <v>1460502.36</v>
      </c>
      <c r="G71" s="226">
        <f>VLOOKUP(B71,[4]Sheet4!$A:$B,2,FALSE)</f>
        <v>856842.32</v>
      </c>
      <c r="H71" s="228">
        <f>G71/F71</f>
        <v>0.586676436455741</v>
      </c>
      <c r="I71" s="229">
        <f t="shared" si="6"/>
        <v>-659315.34</v>
      </c>
      <c r="J71" s="228">
        <f t="shared" si="7"/>
        <v>-0.434859353611022</v>
      </c>
    </row>
    <row r="72" s="184" customFormat="1" ht="24" hidden="1" customHeight="1" spans="1:12">
      <c r="A72" s="184">
        <f t="shared" ref="A72:A135" si="8">LEN(B72)</f>
        <v>5</v>
      </c>
      <c r="B72" s="239">
        <v>21210</v>
      </c>
      <c r="C72" s="240" t="s">
        <v>1515</v>
      </c>
      <c r="D72" s="241"/>
      <c r="E72" s="220"/>
      <c r="F72" s="220"/>
      <c r="G72" s="220"/>
      <c r="H72" s="222"/>
      <c r="I72" s="223"/>
      <c r="J72" s="222"/>
      <c r="K72" s="184">
        <f>G72/10000</f>
        <v>0</v>
      </c>
      <c r="L72" s="184">
        <f>ROUND(K72,0)</f>
        <v>0</v>
      </c>
    </row>
    <row r="73" s="183" customFormat="1" ht="24" hidden="1" customHeight="1" spans="1:12">
      <c r="A73" s="183">
        <f t="shared" si="8"/>
        <v>7</v>
      </c>
      <c r="B73" s="236">
        <v>2121001</v>
      </c>
      <c r="C73" s="238" t="s">
        <v>1500</v>
      </c>
      <c r="D73" s="242"/>
      <c r="E73" s="226"/>
      <c r="F73" s="226"/>
      <c r="G73" s="226"/>
      <c r="H73" s="228"/>
      <c r="I73" s="229"/>
      <c r="J73" s="228"/>
    </row>
    <row r="74" s="183" customFormat="1" ht="24" hidden="1" customHeight="1" spans="1:12">
      <c r="A74" s="183">
        <f t="shared" si="8"/>
        <v>7</v>
      </c>
      <c r="B74" s="236">
        <v>2121002</v>
      </c>
      <c r="C74" s="238" t="s">
        <v>1501</v>
      </c>
      <c r="D74" s="242"/>
      <c r="E74" s="226"/>
      <c r="F74" s="226"/>
      <c r="G74" s="226"/>
      <c r="H74" s="228"/>
      <c r="I74" s="229"/>
      <c r="J74" s="228"/>
    </row>
    <row r="75" s="183" customFormat="1" ht="24" hidden="1" customHeight="1" spans="1:12">
      <c r="A75" s="183">
        <f t="shared" si="8"/>
        <v>7</v>
      </c>
      <c r="B75" s="236">
        <v>2121099</v>
      </c>
      <c r="C75" s="238" t="s">
        <v>1516</v>
      </c>
      <c r="D75" s="242"/>
      <c r="E75" s="226"/>
      <c r="F75" s="226"/>
      <c r="G75" s="226"/>
      <c r="H75" s="228"/>
      <c r="I75" s="229"/>
      <c r="J75" s="228"/>
    </row>
    <row r="76" s="184" customFormat="1" ht="24" hidden="1" customHeight="1" spans="1:12">
      <c r="A76" s="184">
        <f t="shared" si="8"/>
        <v>5</v>
      </c>
      <c r="B76" s="239">
        <v>21211</v>
      </c>
      <c r="C76" s="240" t="s">
        <v>1517</v>
      </c>
      <c r="D76" s="220"/>
      <c r="E76" s="220"/>
      <c r="F76" s="220"/>
      <c r="G76" s="220"/>
      <c r="H76" s="222"/>
      <c r="I76" s="223"/>
      <c r="J76" s="222"/>
      <c r="K76" s="184">
        <f>G76/10000</f>
        <v>0</v>
      </c>
      <c r="L76" s="184">
        <f>ROUND(K76,0)</f>
        <v>0</v>
      </c>
    </row>
    <row r="77" s="184" customFormat="1" ht="24" hidden="1" customHeight="1" spans="1:12">
      <c r="A77" s="184">
        <f t="shared" si="8"/>
        <v>5</v>
      </c>
      <c r="B77" s="239">
        <v>21213</v>
      </c>
      <c r="C77" s="240" t="s">
        <v>1518</v>
      </c>
      <c r="D77" s="247"/>
      <c r="E77" s="220">
        <f>VLOOKUP(B77,[4]Sheet2!$A:$B,2,FALSE)</f>
        <v>830000</v>
      </c>
      <c r="F77" s="220">
        <f>VLOOKUP(B77,[4]Sheet3!$A:$B,2,FALSE)</f>
        <v>830000</v>
      </c>
      <c r="G77" s="220"/>
      <c r="H77" s="222">
        <f>G77/F77</f>
        <v>0</v>
      </c>
      <c r="I77" s="223">
        <f>G77-D77</f>
        <v>0</v>
      </c>
      <c r="J77" s="222"/>
      <c r="K77" s="184">
        <f>G77/10000</f>
        <v>0</v>
      </c>
      <c r="L77" s="184">
        <f>ROUND(K77,0)</f>
        <v>0</v>
      </c>
    </row>
    <row r="78" s="183" customFormat="1" ht="24" hidden="1" customHeight="1" spans="1:12">
      <c r="A78" s="183">
        <f t="shared" si="8"/>
        <v>7</v>
      </c>
      <c r="B78" s="236">
        <v>2121301</v>
      </c>
      <c r="C78" s="238" t="s">
        <v>1519</v>
      </c>
      <c r="D78" s="246"/>
      <c r="E78" s="226"/>
      <c r="F78" s="226"/>
      <c r="G78" s="226"/>
      <c r="H78" s="228"/>
      <c r="I78" s="229"/>
      <c r="J78" s="228"/>
    </row>
    <row r="79" s="183" customFormat="1" ht="24" hidden="1" customHeight="1" spans="1:12">
      <c r="A79" s="183">
        <f t="shared" si="8"/>
        <v>7</v>
      </c>
      <c r="B79" s="236">
        <v>2121302</v>
      </c>
      <c r="C79" s="238" t="s">
        <v>1520</v>
      </c>
      <c r="D79" s="246"/>
      <c r="E79" s="226">
        <f>VLOOKUP(B79,[4]Sheet2!$A:$B,2,FALSE)</f>
        <v>830000</v>
      </c>
      <c r="F79" s="226">
        <f>VLOOKUP(B79,[4]Sheet3!$A:$B,2,FALSE)</f>
        <v>830000</v>
      </c>
      <c r="G79" s="226"/>
      <c r="H79" s="228">
        <f>G79/F79</f>
        <v>0</v>
      </c>
      <c r="I79" s="229"/>
      <c r="J79" s="228"/>
    </row>
    <row r="80" s="183" customFormat="1" ht="24" hidden="1" customHeight="1" spans="1:12">
      <c r="A80" s="183">
        <f t="shared" si="8"/>
        <v>7</v>
      </c>
      <c r="B80" s="236">
        <v>2121303</v>
      </c>
      <c r="C80" s="238" t="s">
        <v>1521</v>
      </c>
      <c r="D80" s="246"/>
      <c r="E80" s="226"/>
      <c r="F80" s="226"/>
      <c r="G80" s="226"/>
      <c r="H80" s="228"/>
      <c r="I80" s="229"/>
      <c r="J80" s="228"/>
    </row>
    <row r="81" s="183" customFormat="1" ht="24" hidden="1" customHeight="1" spans="1:12">
      <c r="A81" s="183">
        <f t="shared" si="8"/>
        <v>7</v>
      </c>
      <c r="B81" s="236">
        <v>2121304</v>
      </c>
      <c r="C81" s="238" t="s">
        <v>1522</v>
      </c>
      <c r="D81" s="246"/>
      <c r="E81" s="226"/>
      <c r="F81" s="226"/>
      <c r="G81" s="226"/>
      <c r="H81" s="228"/>
      <c r="I81" s="229"/>
      <c r="J81" s="228"/>
    </row>
    <row r="82" s="183" customFormat="1" ht="24" hidden="1" customHeight="1" spans="1:12">
      <c r="A82" s="183">
        <f t="shared" si="8"/>
        <v>7</v>
      </c>
      <c r="B82" s="236">
        <v>2121399</v>
      </c>
      <c r="C82" s="238" t="s">
        <v>1523</v>
      </c>
      <c r="D82" s="246"/>
      <c r="E82" s="226"/>
      <c r="F82" s="226"/>
      <c r="G82" s="226"/>
      <c r="H82" s="228"/>
      <c r="I82" s="229"/>
      <c r="J82" s="228"/>
    </row>
    <row r="83" s="184" customFormat="1" ht="24" hidden="1" customHeight="1" spans="1:12">
      <c r="A83" s="184">
        <f t="shared" si="8"/>
        <v>5</v>
      </c>
      <c r="B83" s="239">
        <v>21214</v>
      </c>
      <c r="C83" s="240" t="s">
        <v>1524</v>
      </c>
      <c r="D83" s="247"/>
      <c r="E83" s="220"/>
      <c r="F83" s="220"/>
      <c r="G83" s="220"/>
      <c r="H83" s="222"/>
      <c r="I83" s="223"/>
      <c r="J83" s="222"/>
      <c r="K83" s="184">
        <f>G83/10000</f>
        <v>0</v>
      </c>
      <c r="L83" s="184">
        <f>ROUND(K83,0)</f>
        <v>0</v>
      </c>
    </row>
    <row r="84" s="183" customFormat="1" ht="24" hidden="1" customHeight="1" spans="1:12">
      <c r="A84" s="183">
        <f t="shared" si="8"/>
        <v>7</v>
      </c>
      <c r="B84" s="236">
        <v>2121401</v>
      </c>
      <c r="C84" s="238" t="s">
        <v>1525</v>
      </c>
      <c r="D84" s="246"/>
      <c r="E84" s="226"/>
      <c r="F84" s="226"/>
      <c r="G84" s="226"/>
      <c r="H84" s="228"/>
      <c r="I84" s="229"/>
      <c r="J84" s="228"/>
    </row>
    <row r="85" s="183" customFormat="1" ht="24" hidden="1" customHeight="1" spans="1:12">
      <c r="A85" s="183">
        <f t="shared" si="8"/>
        <v>7</v>
      </c>
      <c r="B85" s="236">
        <v>2121402</v>
      </c>
      <c r="C85" s="238" t="s">
        <v>1526</v>
      </c>
      <c r="D85" s="246"/>
      <c r="E85" s="226"/>
      <c r="F85" s="226"/>
      <c r="G85" s="226"/>
      <c r="H85" s="228"/>
      <c r="I85" s="229"/>
      <c r="J85" s="228"/>
    </row>
    <row r="86" s="183" customFormat="1" ht="24" hidden="1" customHeight="1" spans="1:12">
      <c r="A86" s="183">
        <f t="shared" si="8"/>
        <v>7</v>
      </c>
      <c r="B86" s="236">
        <v>2121499</v>
      </c>
      <c r="C86" s="238" t="s">
        <v>1527</v>
      </c>
      <c r="D86" s="246"/>
      <c r="E86" s="226"/>
      <c r="F86" s="226"/>
      <c r="G86" s="226"/>
      <c r="H86" s="228"/>
      <c r="I86" s="229"/>
      <c r="J86" s="228"/>
    </row>
    <row r="87" s="184" customFormat="1" ht="24" hidden="1" customHeight="1" spans="1:12">
      <c r="A87" s="184">
        <f t="shared" si="8"/>
        <v>5</v>
      </c>
      <c r="B87" s="239">
        <v>21215</v>
      </c>
      <c r="C87" s="240" t="s">
        <v>1528</v>
      </c>
      <c r="D87" s="247"/>
      <c r="E87" s="220"/>
      <c r="F87" s="220"/>
      <c r="G87" s="220"/>
      <c r="H87" s="222"/>
      <c r="I87" s="223"/>
      <c r="J87" s="222"/>
      <c r="K87" s="184">
        <f>G87/10000</f>
        <v>0</v>
      </c>
      <c r="L87" s="184">
        <f>ROUND(K87,0)</f>
        <v>0</v>
      </c>
    </row>
    <row r="88" s="183" customFormat="1" ht="24" hidden="1" customHeight="1" spans="1:12">
      <c r="A88" s="183">
        <f t="shared" si="8"/>
        <v>7</v>
      </c>
      <c r="B88" s="236">
        <v>2121501</v>
      </c>
      <c r="C88" s="238" t="s">
        <v>1500</v>
      </c>
      <c r="D88" s="246"/>
      <c r="E88" s="226"/>
      <c r="F88" s="226"/>
      <c r="G88" s="226"/>
      <c r="H88" s="228"/>
      <c r="I88" s="229"/>
      <c r="J88" s="228"/>
    </row>
    <row r="89" s="183" customFormat="1" ht="24" hidden="1" customHeight="1" spans="1:12">
      <c r="A89" s="183">
        <f t="shared" si="8"/>
        <v>7</v>
      </c>
      <c r="B89" s="236">
        <v>2121502</v>
      </c>
      <c r="C89" s="238" t="s">
        <v>1501</v>
      </c>
      <c r="D89" s="246"/>
      <c r="E89" s="226"/>
      <c r="F89" s="226"/>
      <c r="G89" s="226"/>
      <c r="H89" s="228"/>
      <c r="I89" s="229"/>
      <c r="J89" s="228"/>
    </row>
    <row r="90" s="183" customFormat="1" ht="24" hidden="1" customHeight="1" spans="1:12">
      <c r="A90" s="183">
        <f t="shared" si="8"/>
        <v>7</v>
      </c>
      <c r="B90" s="236">
        <v>2121599</v>
      </c>
      <c r="C90" s="238" t="s">
        <v>1529</v>
      </c>
      <c r="D90" s="246"/>
      <c r="E90" s="226"/>
      <c r="F90" s="226"/>
      <c r="G90" s="226"/>
      <c r="H90" s="228"/>
      <c r="I90" s="229"/>
      <c r="J90" s="228"/>
    </row>
    <row r="91" s="184" customFormat="1" ht="24" hidden="1" customHeight="1" spans="1:12">
      <c r="A91" s="184">
        <f t="shared" si="8"/>
        <v>5</v>
      </c>
      <c r="B91" s="239">
        <v>21216</v>
      </c>
      <c r="C91" s="240" t="s">
        <v>1530</v>
      </c>
      <c r="D91" s="247"/>
      <c r="E91" s="220"/>
      <c r="F91" s="220"/>
      <c r="G91" s="220"/>
      <c r="H91" s="222"/>
      <c r="I91" s="223"/>
      <c r="J91" s="222"/>
      <c r="K91" s="184">
        <f>G91/10000</f>
        <v>0</v>
      </c>
      <c r="L91" s="184">
        <f>ROUND(K91,0)</f>
        <v>0</v>
      </c>
    </row>
    <row r="92" s="183" customFormat="1" ht="24" hidden="1" customHeight="1" spans="1:12">
      <c r="A92" s="183">
        <f t="shared" si="8"/>
        <v>7</v>
      </c>
      <c r="B92" s="236">
        <v>2121601</v>
      </c>
      <c r="C92" s="238" t="s">
        <v>1500</v>
      </c>
      <c r="D92" s="246"/>
      <c r="E92" s="226"/>
      <c r="F92" s="226"/>
      <c r="G92" s="226"/>
      <c r="H92" s="228"/>
      <c r="I92" s="229"/>
      <c r="J92" s="228"/>
    </row>
    <row r="93" s="183" customFormat="1" ht="24" hidden="1" customHeight="1" spans="1:12">
      <c r="A93" s="183">
        <f t="shared" si="8"/>
        <v>7</v>
      </c>
      <c r="B93" s="236">
        <v>2121602</v>
      </c>
      <c r="C93" s="238" t="s">
        <v>1501</v>
      </c>
      <c r="D93" s="246"/>
      <c r="E93" s="226"/>
      <c r="F93" s="226"/>
      <c r="G93" s="226"/>
      <c r="H93" s="228"/>
      <c r="I93" s="229"/>
      <c r="J93" s="228"/>
    </row>
    <row r="94" s="183" customFormat="1" ht="24" hidden="1" customHeight="1" spans="1:12">
      <c r="A94" s="183">
        <f t="shared" si="8"/>
        <v>7</v>
      </c>
      <c r="B94" s="236">
        <v>2121699</v>
      </c>
      <c r="C94" s="238" t="s">
        <v>1531</v>
      </c>
      <c r="D94" s="246"/>
      <c r="E94" s="226"/>
      <c r="F94" s="226"/>
      <c r="G94" s="226"/>
      <c r="H94" s="228"/>
      <c r="I94" s="229"/>
      <c r="J94" s="228"/>
    </row>
    <row r="95" s="184" customFormat="1" ht="24" hidden="1" customHeight="1" spans="1:12">
      <c r="A95" s="184">
        <f t="shared" si="8"/>
        <v>5</v>
      </c>
      <c r="B95" s="239">
        <v>21217</v>
      </c>
      <c r="C95" s="240" t="s">
        <v>1532</v>
      </c>
      <c r="D95" s="247"/>
      <c r="E95" s="220"/>
      <c r="F95" s="220"/>
      <c r="G95" s="220"/>
      <c r="H95" s="222"/>
      <c r="I95" s="223"/>
      <c r="J95" s="222"/>
      <c r="K95" s="184">
        <f>G95/10000</f>
        <v>0</v>
      </c>
      <c r="L95" s="184">
        <f>ROUND(K95,0)</f>
        <v>0</v>
      </c>
    </row>
    <row r="96" s="183" customFormat="1" ht="24" hidden="1" customHeight="1" spans="1:12">
      <c r="A96" s="183">
        <f t="shared" si="8"/>
        <v>7</v>
      </c>
      <c r="B96" s="236">
        <v>2121701</v>
      </c>
      <c r="C96" s="238" t="s">
        <v>1519</v>
      </c>
      <c r="D96" s="246"/>
      <c r="E96" s="226"/>
      <c r="F96" s="226"/>
      <c r="G96" s="226"/>
      <c r="H96" s="228"/>
      <c r="I96" s="229"/>
      <c r="J96" s="228"/>
    </row>
    <row r="97" s="183" customFormat="1" ht="24" hidden="1" customHeight="1" spans="1:12">
      <c r="A97" s="183">
        <f t="shared" si="8"/>
        <v>7</v>
      </c>
      <c r="B97" s="236">
        <v>2121702</v>
      </c>
      <c r="C97" s="238" t="s">
        <v>1520</v>
      </c>
      <c r="D97" s="246"/>
      <c r="E97" s="226"/>
      <c r="F97" s="226"/>
      <c r="G97" s="226"/>
      <c r="H97" s="228"/>
      <c r="I97" s="229"/>
      <c r="J97" s="228"/>
    </row>
    <row r="98" s="183" customFormat="1" ht="24" hidden="1" customHeight="1" spans="1:12">
      <c r="A98" s="183">
        <f t="shared" si="8"/>
        <v>7</v>
      </c>
      <c r="B98" s="236">
        <v>2121703</v>
      </c>
      <c r="C98" s="238" t="s">
        <v>1521</v>
      </c>
      <c r="D98" s="246"/>
      <c r="E98" s="226"/>
      <c r="F98" s="226"/>
      <c r="G98" s="226"/>
      <c r="H98" s="228"/>
      <c r="I98" s="229"/>
      <c r="J98" s="228"/>
    </row>
    <row r="99" s="183" customFormat="1" ht="24" hidden="1" customHeight="1" spans="1:12">
      <c r="A99" s="183">
        <f t="shared" si="8"/>
        <v>7</v>
      </c>
      <c r="B99" s="236">
        <v>2121704</v>
      </c>
      <c r="C99" s="238" t="s">
        <v>1522</v>
      </c>
      <c r="D99" s="246"/>
      <c r="E99" s="226"/>
      <c r="F99" s="226"/>
      <c r="G99" s="226"/>
      <c r="H99" s="228"/>
      <c r="I99" s="229"/>
      <c r="J99" s="228"/>
    </row>
    <row r="100" s="183" customFormat="1" ht="24" hidden="1" customHeight="1" spans="1:12">
      <c r="A100" s="183">
        <f t="shared" si="8"/>
        <v>7</v>
      </c>
      <c r="B100" s="236">
        <v>2121799</v>
      </c>
      <c r="C100" s="238" t="s">
        <v>1533</v>
      </c>
      <c r="D100" s="246"/>
      <c r="E100" s="226"/>
      <c r="F100" s="226"/>
      <c r="G100" s="226"/>
      <c r="H100" s="228"/>
      <c r="I100" s="229"/>
      <c r="J100" s="228"/>
    </row>
    <row r="101" s="184" customFormat="1" ht="24" hidden="1" customHeight="1" spans="1:12">
      <c r="A101" s="184">
        <f t="shared" si="8"/>
        <v>5</v>
      </c>
      <c r="B101" s="239">
        <v>21218</v>
      </c>
      <c r="C101" s="240" t="s">
        <v>1534</v>
      </c>
      <c r="D101" s="247"/>
      <c r="E101" s="220"/>
      <c r="F101" s="220"/>
      <c r="G101" s="220"/>
      <c r="H101" s="222"/>
      <c r="I101" s="223"/>
      <c r="J101" s="222"/>
      <c r="K101" s="184">
        <f>G101/10000</f>
        <v>0</v>
      </c>
      <c r="L101" s="184">
        <f>ROUND(K101,0)</f>
        <v>0</v>
      </c>
    </row>
    <row r="102" s="183" customFormat="1" ht="24" hidden="1" customHeight="1" spans="1:12">
      <c r="A102" s="183">
        <f t="shared" si="8"/>
        <v>7</v>
      </c>
      <c r="B102" s="236">
        <v>2121801</v>
      </c>
      <c r="C102" s="238" t="s">
        <v>1525</v>
      </c>
      <c r="D102" s="246"/>
      <c r="E102" s="226"/>
      <c r="F102" s="226"/>
      <c r="G102" s="226"/>
      <c r="H102" s="228"/>
      <c r="I102" s="229"/>
      <c r="J102" s="228"/>
    </row>
    <row r="103" s="183" customFormat="1" ht="24" hidden="1" customHeight="1" spans="1:12">
      <c r="A103" s="183">
        <f t="shared" si="8"/>
        <v>7</v>
      </c>
      <c r="B103" s="236">
        <v>2121899</v>
      </c>
      <c r="C103" s="238" t="s">
        <v>1535</v>
      </c>
      <c r="D103" s="246"/>
      <c r="E103" s="226"/>
      <c r="F103" s="226"/>
      <c r="G103" s="226"/>
      <c r="H103" s="228"/>
      <c r="I103" s="229"/>
      <c r="J103" s="228"/>
    </row>
    <row r="104" s="184" customFormat="1" ht="24" hidden="1" customHeight="1" spans="1:12">
      <c r="A104" s="184">
        <f t="shared" si="8"/>
        <v>5</v>
      </c>
      <c r="B104" s="239">
        <v>21219</v>
      </c>
      <c r="C104" s="240" t="s">
        <v>1536</v>
      </c>
      <c r="D104" s="241">
        <v>40096779.71</v>
      </c>
      <c r="E104" s="220">
        <f>VLOOKUP(B104,[4]Sheet2!$A:$B,2,FALSE)</f>
        <v>1207397.36</v>
      </c>
      <c r="F104" s="220">
        <f>VLOOKUP(B104,[4]Sheet3!$A:$B,2,FALSE)</f>
        <v>62535669.36</v>
      </c>
      <c r="G104" s="220">
        <f>VLOOKUP(B104,[4]Sheet4!$A:$B,2,FALSE)</f>
        <v>101672766.87</v>
      </c>
      <c r="H104" s="222">
        <f>G104/F104</f>
        <v>1.62583638922451</v>
      </c>
      <c r="I104" s="223">
        <f>G104-D104</f>
        <v>61575987.16</v>
      </c>
      <c r="J104" s="222">
        <f>I104/D104</f>
        <v>1.53568410244784</v>
      </c>
      <c r="K104" s="184">
        <f>G104/10000</f>
        <v>10167.276687</v>
      </c>
      <c r="L104" s="184">
        <f>ROUND(K104,0)</f>
        <v>10167</v>
      </c>
    </row>
    <row r="105" s="183" customFormat="1" ht="24" hidden="1" customHeight="1" spans="1:12">
      <c r="A105" s="183">
        <f t="shared" si="8"/>
        <v>7</v>
      </c>
      <c r="B105" s="236">
        <v>2121901</v>
      </c>
      <c r="C105" s="238" t="s">
        <v>1500</v>
      </c>
      <c r="D105" s="246"/>
      <c r="E105" s="226"/>
      <c r="F105" s="226"/>
      <c r="G105" s="226"/>
      <c r="H105" s="228"/>
      <c r="I105" s="229"/>
      <c r="J105" s="228"/>
    </row>
    <row r="106" s="183" customFormat="1" ht="24" hidden="1" customHeight="1" spans="1:12">
      <c r="A106" s="183">
        <f t="shared" si="8"/>
        <v>7</v>
      </c>
      <c r="B106" s="236">
        <v>2121902</v>
      </c>
      <c r="C106" s="238" t="s">
        <v>1501</v>
      </c>
      <c r="D106" s="246"/>
      <c r="E106" s="226"/>
      <c r="F106" s="226"/>
      <c r="G106" s="226"/>
      <c r="H106" s="228"/>
      <c r="I106" s="229"/>
      <c r="J106" s="228"/>
    </row>
    <row r="107" s="183" customFormat="1" ht="24" hidden="1" customHeight="1" spans="1:12">
      <c r="A107" s="183">
        <f t="shared" si="8"/>
        <v>7</v>
      </c>
      <c r="B107" s="236">
        <v>2121903</v>
      </c>
      <c r="C107" s="238" t="s">
        <v>1502</v>
      </c>
      <c r="D107" s="246">
        <v>2789694.75</v>
      </c>
      <c r="E107" s="226">
        <f>VLOOKUP(B107,[4]Sheet2!$A:$B,2,FALSE)</f>
        <v>45.18</v>
      </c>
      <c r="F107" s="226">
        <f>VLOOKUP(B107,[4]Sheet3!$A:$B,2,FALSE)</f>
        <v>51328317.18</v>
      </c>
      <c r="G107" s="226">
        <f>VLOOKUP(B107,[4]Sheet4!$A:$B,2,FALSE)</f>
        <v>90465414.69</v>
      </c>
      <c r="H107" s="228">
        <f>G107/F107</f>
        <v>1.76248549845795</v>
      </c>
      <c r="I107" s="229">
        <f>G107-D107</f>
        <v>87675719.94</v>
      </c>
      <c r="J107" s="228">
        <f>I107/D107</f>
        <v>31.4284277661561</v>
      </c>
    </row>
    <row r="108" s="183" customFormat="1" ht="24" hidden="1" customHeight="1" spans="1:12">
      <c r="A108" s="183">
        <f t="shared" si="8"/>
        <v>7</v>
      </c>
      <c r="B108" s="236">
        <v>2121904</v>
      </c>
      <c r="C108" s="238" t="s">
        <v>1503</v>
      </c>
      <c r="D108" s="246"/>
      <c r="E108" s="226"/>
      <c r="F108" s="226"/>
      <c r="G108" s="226"/>
      <c r="H108" s="228"/>
      <c r="I108" s="229"/>
      <c r="J108" s="228"/>
    </row>
    <row r="109" s="183" customFormat="1" ht="24" hidden="1" customHeight="1" spans="1:12">
      <c r="A109" s="183">
        <f t="shared" si="8"/>
        <v>7</v>
      </c>
      <c r="B109" s="236">
        <v>2121905</v>
      </c>
      <c r="C109" s="238" t="s">
        <v>1506</v>
      </c>
      <c r="D109" s="246"/>
      <c r="E109" s="226"/>
      <c r="F109" s="226"/>
      <c r="G109" s="226"/>
      <c r="H109" s="228"/>
      <c r="I109" s="229"/>
      <c r="J109" s="228"/>
    </row>
    <row r="110" s="183" customFormat="1" ht="24" hidden="1" customHeight="1" spans="1:12">
      <c r="A110" s="183">
        <f t="shared" si="8"/>
        <v>7</v>
      </c>
      <c r="B110" s="236">
        <v>2121906</v>
      </c>
      <c r="C110" s="238" t="s">
        <v>1508</v>
      </c>
      <c r="D110" s="246"/>
      <c r="E110" s="226"/>
      <c r="F110" s="226"/>
      <c r="G110" s="226"/>
      <c r="H110" s="228"/>
      <c r="I110" s="229"/>
      <c r="J110" s="228"/>
    </row>
    <row r="111" s="183" customFormat="1" ht="24" hidden="1" customHeight="1" spans="1:12">
      <c r="A111" s="183">
        <f t="shared" si="8"/>
        <v>7</v>
      </c>
      <c r="B111" s="236">
        <v>2121907</v>
      </c>
      <c r="C111" s="238" t="s">
        <v>1509</v>
      </c>
      <c r="D111" s="246"/>
      <c r="E111" s="226"/>
      <c r="F111" s="226"/>
      <c r="G111" s="226"/>
      <c r="H111" s="228"/>
      <c r="I111" s="229"/>
      <c r="J111" s="228"/>
    </row>
    <row r="112" s="183" customFormat="1" ht="24" hidden="1" customHeight="1" spans="1:12">
      <c r="A112" s="183">
        <f t="shared" si="8"/>
        <v>7</v>
      </c>
      <c r="B112" s="236">
        <v>2121999</v>
      </c>
      <c r="C112" s="238" t="s">
        <v>1537</v>
      </c>
      <c r="D112" s="246">
        <v>37307084.96</v>
      </c>
      <c r="E112" s="226">
        <f>VLOOKUP(B112,[4]Sheet2!$A:$B,2,FALSE)</f>
        <v>1207352.18</v>
      </c>
      <c r="F112" s="226">
        <f>VLOOKUP(B112,[4]Sheet3!$A:$B,2,FALSE)</f>
        <v>11207352.18</v>
      </c>
      <c r="G112" s="226">
        <f>VLOOKUP(B112,[4]Sheet4!$A:$B,2,FALSE)</f>
        <v>11207352.18</v>
      </c>
      <c r="H112" s="228">
        <f>G112/F112</f>
        <v>1</v>
      </c>
      <c r="I112" s="229">
        <f>G112-D112</f>
        <v>-26099732.78</v>
      </c>
      <c r="J112" s="228">
        <f>I112/D112</f>
        <v>-0.699591855219556</v>
      </c>
    </row>
    <row r="113" s="184" customFormat="1" ht="24" hidden="1" customHeight="1" spans="1:12">
      <c r="A113" s="184">
        <f t="shared" si="8"/>
        <v>5</v>
      </c>
      <c r="B113" s="239">
        <v>21298</v>
      </c>
      <c r="C113" s="240" t="s">
        <v>1538</v>
      </c>
      <c r="D113" s="241">
        <v>7535202</v>
      </c>
      <c r="E113" s="220">
        <f>VLOOKUP(B113,[4]Sheet2!$A:$B,2,FALSE)</f>
        <v>97090000</v>
      </c>
      <c r="F113" s="220">
        <f>VLOOKUP(B113,[4]Sheet3!$A:$B,2,FALSE)</f>
        <v>230750000</v>
      </c>
      <c r="G113" s="220">
        <f>VLOOKUP(B113,[4]Sheet4!$A:$B,2,FALSE)</f>
        <v>127589610.12</v>
      </c>
      <c r="H113" s="222">
        <f>G113/F113</f>
        <v>0.552934388385699</v>
      </c>
      <c r="I113" s="223">
        <f t="shared" ref="I113:I119" si="9">G113-D113</f>
        <v>120054408.12</v>
      </c>
      <c r="J113" s="222">
        <f>I113/D113</f>
        <v>15.9324737571733</v>
      </c>
      <c r="K113" s="184">
        <f>G113/10000</f>
        <v>12758.961012</v>
      </c>
      <c r="L113" s="184">
        <f>ROUND(K113,0)</f>
        <v>12759</v>
      </c>
    </row>
    <row r="114" s="183" customFormat="1" ht="24" hidden="1" customHeight="1" spans="1:12">
      <c r="A114" s="183">
        <f t="shared" si="8"/>
        <v>7</v>
      </c>
      <c r="B114" s="236">
        <v>2129801</v>
      </c>
      <c r="C114" s="238" t="s">
        <v>1539</v>
      </c>
      <c r="D114" s="246">
        <v>7535202</v>
      </c>
      <c r="E114" s="226">
        <f>VLOOKUP(B114,[4]Sheet2!$A:$B,2,FALSE)</f>
        <v>97090000</v>
      </c>
      <c r="F114" s="226">
        <f>VLOOKUP(B114,[4]Sheet3!$A:$B,2,FALSE)</f>
        <v>230750000</v>
      </c>
      <c r="G114" s="226">
        <f>VLOOKUP(B114,[4]Sheet4!$A:$B,2,FALSE)</f>
        <v>127589610.12</v>
      </c>
      <c r="H114" s="228">
        <f t="shared" ref="H112:H116" si="10">G114/F114</f>
        <v>0.552934388385699</v>
      </c>
      <c r="I114" s="229">
        <f t="shared" ref="I113:I116" si="11">G114-D114</f>
        <v>120054408.12</v>
      </c>
      <c r="J114" s="228">
        <f t="shared" ref="J114:J116" si="12">I114/D114</f>
        <v>15.9324737571733</v>
      </c>
    </row>
    <row r="115" s="183" customFormat="1" ht="24" hidden="1" customHeight="1" spans="1:12">
      <c r="A115" s="183">
        <f t="shared" si="8"/>
        <v>7</v>
      </c>
      <c r="B115" s="236">
        <v>2129899</v>
      </c>
      <c r="C115" s="238" t="s">
        <v>1540</v>
      </c>
      <c r="D115" s="246"/>
      <c r="E115" s="226"/>
      <c r="F115" s="226"/>
      <c r="G115" s="226"/>
      <c r="H115" s="228"/>
      <c r="I115" s="229"/>
      <c r="J115" s="228"/>
    </row>
    <row r="116" s="183" customFormat="1" ht="24" hidden="1" customHeight="1" spans="1:12">
      <c r="A116" s="183">
        <f t="shared" si="8"/>
        <v>7</v>
      </c>
      <c r="B116" s="236">
        <v>2121999</v>
      </c>
      <c r="C116" s="238" t="s">
        <v>1537</v>
      </c>
      <c r="D116" s="246"/>
      <c r="E116" s="226">
        <f>VLOOKUP(B116,[4]Sheet2!$A:$B,2,FALSE)</f>
        <v>1207352.18</v>
      </c>
      <c r="F116" s="226">
        <f>VLOOKUP(B116,[4]Sheet3!$A:$B,2,FALSE)</f>
        <v>11207352.18</v>
      </c>
      <c r="G116" s="226">
        <f>VLOOKUP(B116,[4]Sheet4!$A:$B,2,FALSE)</f>
        <v>11207352.18</v>
      </c>
      <c r="H116" s="228">
        <f t="shared" si="10"/>
        <v>1</v>
      </c>
      <c r="I116" s="229">
        <f t="shared" si="11"/>
        <v>11207352.18</v>
      </c>
      <c r="J116" s="228"/>
    </row>
    <row r="117" s="184" customFormat="1" ht="24" customHeight="1" spans="1:12">
      <c r="A117" s="184">
        <f t="shared" si="8"/>
        <v>3</v>
      </c>
      <c r="B117" s="243">
        <v>213</v>
      </c>
      <c r="C117" s="244" t="s">
        <v>1541</v>
      </c>
      <c r="D117" s="248">
        <v>4914134</v>
      </c>
      <c r="E117" s="215">
        <f>VLOOKUP(B117,[4]Sheet2!$A:$B,2,FALSE)</f>
        <v>3037600</v>
      </c>
      <c r="F117" s="215">
        <f>VLOOKUP(B117,[4]Sheet3!$A:$B,2,FALSE)</f>
        <v>5966000</v>
      </c>
      <c r="G117" s="215">
        <f>VLOOKUP(B117,[4]Sheet4!$A:$B,2,FALSE)</f>
        <v>3766000</v>
      </c>
      <c r="H117" s="216">
        <f t="shared" ref="H117:H119" si="13">G117/F117</f>
        <v>0.631243714381495</v>
      </c>
      <c r="I117" s="249">
        <f t="shared" si="9"/>
        <v>-1148134</v>
      </c>
      <c r="J117" s="216"/>
      <c r="K117" s="184">
        <f>G117/10000</f>
        <v>376.6</v>
      </c>
      <c r="L117" s="184">
        <f>ROUND(K117,0)</f>
        <v>377</v>
      </c>
    </row>
    <row r="118" s="184" customFormat="1" ht="24" hidden="1" customHeight="1" spans="1:12">
      <c r="A118" s="184">
        <f t="shared" si="8"/>
        <v>5</v>
      </c>
      <c r="B118" s="239">
        <v>21366</v>
      </c>
      <c r="C118" s="240" t="s">
        <v>1542</v>
      </c>
      <c r="D118" s="247">
        <v>1310534</v>
      </c>
      <c r="E118" s="220"/>
      <c r="F118" s="220"/>
      <c r="G118" s="220"/>
      <c r="H118" s="222"/>
      <c r="I118" s="223">
        <f t="shared" si="9"/>
        <v>-1310534</v>
      </c>
      <c r="J118" s="222">
        <f>I118/D118</f>
        <v>-1</v>
      </c>
    </row>
    <row r="119" s="183" customFormat="1" ht="24" hidden="1" customHeight="1" spans="1:12">
      <c r="A119" s="183">
        <f t="shared" si="8"/>
        <v>7</v>
      </c>
      <c r="B119" s="236">
        <v>2136601</v>
      </c>
      <c r="C119" s="238" t="s">
        <v>1481</v>
      </c>
      <c r="D119" s="246">
        <v>1310534</v>
      </c>
      <c r="E119" s="226"/>
      <c r="F119" s="226"/>
      <c r="G119" s="226"/>
      <c r="H119" s="228"/>
      <c r="I119" s="229">
        <f t="shared" si="9"/>
        <v>-1310534</v>
      </c>
      <c r="J119" s="228">
        <f>I119/D119</f>
        <v>-1</v>
      </c>
    </row>
    <row r="120" s="183" customFormat="1" ht="24" hidden="1" customHeight="1" spans="1:12">
      <c r="A120" s="183">
        <f t="shared" si="8"/>
        <v>7</v>
      </c>
      <c r="B120" s="236">
        <v>2136602</v>
      </c>
      <c r="C120" s="238" t="s">
        <v>1543</v>
      </c>
      <c r="D120" s="246"/>
      <c r="E120" s="226"/>
      <c r="F120" s="226"/>
      <c r="G120" s="226"/>
      <c r="H120" s="228"/>
      <c r="I120" s="229"/>
      <c r="J120" s="228"/>
    </row>
    <row r="121" s="183" customFormat="1" ht="24" hidden="1" customHeight="1" spans="1:12">
      <c r="A121" s="183">
        <f t="shared" si="8"/>
        <v>7</v>
      </c>
      <c r="B121" s="236">
        <v>2136603</v>
      </c>
      <c r="C121" s="238" t="s">
        <v>1544</v>
      </c>
      <c r="D121" s="246"/>
      <c r="E121" s="226"/>
      <c r="F121" s="226"/>
      <c r="G121" s="226"/>
      <c r="H121" s="228"/>
      <c r="I121" s="229"/>
      <c r="J121" s="228"/>
    </row>
    <row r="122" s="183" customFormat="1" ht="24" hidden="1" customHeight="1" spans="1:12">
      <c r="A122" s="183">
        <f t="shared" si="8"/>
        <v>7</v>
      </c>
      <c r="B122" s="236">
        <v>2136699</v>
      </c>
      <c r="C122" s="238" t="s">
        <v>1545</v>
      </c>
      <c r="D122" s="246"/>
      <c r="E122" s="226"/>
      <c r="F122" s="226"/>
      <c r="G122" s="226"/>
      <c r="H122" s="228"/>
      <c r="I122" s="229"/>
      <c r="J122" s="228"/>
    </row>
    <row r="123" s="184" customFormat="1" ht="24" hidden="1" customHeight="1" spans="1:12">
      <c r="A123" s="184">
        <f t="shared" si="8"/>
        <v>5</v>
      </c>
      <c r="B123" s="239">
        <v>21367</v>
      </c>
      <c r="C123" s="240" t="s">
        <v>1546</v>
      </c>
      <c r="D123" s="247"/>
      <c r="E123" s="220"/>
      <c r="F123" s="220"/>
      <c r="G123" s="220"/>
      <c r="H123" s="222"/>
      <c r="I123" s="223"/>
      <c r="J123" s="222"/>
    </row>
    <row r="124" s="183" customFormat="1" ht="24" hidden="1" customHeight="1" spans="1:12">
      <c r="A124" s="183">
        <f t="shared" si="8"/>
        <v>7</v>
      </c>
      <c r="B124" s="236">
        <v>2136701</v>
      </c>
      <c r="C124" s="238" t="s">
        <v>1481</v>
      </c>
      <c r="D124" s="246"/>
      <c r="E124" s="226"/>
      <c r="F124" s="226"/>
      <c r="G124" s="226"/>
      <c r="H124" s="228"/>
      <c r="I124" s="229"/>
      <c r="J124" s="228"/>
    </row>
    <row r="125" s="183" customFormat="1" ht="24" hidden="1" customHeight="1" spans="1:12">
      <c r="A125" s="183">
        <f t="shared" si="8"/>
        <v>7</v>
      </c>
      <c r="B125" s="236">
        <v>2136702</v>
      </c>
      <c r="C125" s="238" t="s">
        <v>1543</v>
      </c>
      <c r="D125" s="246"/>
      <c r="E125" s="226"/>
      <c r="F125" s="226"/>
      <c r="G125" s="226"/>
      <c r="H125" s="228"/>
      <c r="I125" s="229"/>
      <c r="J125" s="228"/>
    </row>
    <row r="126" s="183" customFormat="1" ht="24" hidden="1" customHeight="1" spans="1:12">
      <c r="A126" s="183">
        <f t="shared" si="8"/>
        <v>7</v>
      </c>
      <c r="B126" s="236">
        <v>2136703</v>
      </c>
      <c r="C126" s="238" t="s">
        <v>1547</v>
      </c>
      <c r="D126" s="246"/>
      <c r="E126" s="226"/>
      <c r="F126" s="226"/>
      <c r="G126" s="226"/>
      <c r="H126" s="228"/>
      <c r="I126" s="229"/>
      <c r="J126" s="228"/>
    </row>
    <row r="127" s="183" customFormat="1" ht="24" hidden="1" customHeight="1" spans="1:12">
      <c r="A127" s="183">
        <f t="shared" si="8"/>
        <v>7</v>
      </c>
      <c r="B127" s="236">
        <v>2136799</v>
      </c>
      <c r="C127" s="238" t="s">
        <v>1548</v>
      </c>
      <c r="D127" s="246"/>
      <c r="E127" s="226"/>
      <c r="F127" s="226"/>
      <c r="G127" s="226"/>
      <c r="H127" s="228"/>
      <c r="I127" s="229"/>
      <c r="J127" s="228"/>
    </row>
    <row r="128" s="184" customFormat="1" ht="24" hidden="1" customHeight="1" spans="1:12">
      <c r="A128" s="184">
        <f t="shared" si="8"/>
        <v>5</v>
      </c>
      <c r="B128" s="239">
        <v>21369</v>
      </c>
      <c r="C128" s="240" t="s">
        <v>1549</v>
      </c>
      <c r="D128" s="247"/>
      <c r="E128" s="220"/>
      <c r="F128" s="220"/>
      <c r="G128" s="220"/>
      <c r="H128" s="222"/>
      <c r="I128" s="223"/>
      <c r="J128" s="222"/>
    </row>
    <row r="129" s="183" customFormat="1" ht="24" hidden="1" customHeight="1" spans="1:12">
      <c r="A129" s="183">
        <f t="shared" si="8"/>
        <v>7</v>
      </c>
      <c r="B129" s="236">
        <v>2136901</v>
      </c>
      <c r="C129" s="238" t="s">
        <v>1550</v>
      </c>
      <c r="D129" s="246"/>
      <c r="E129" s="226"/>
      <c r="F129" s="226"/>
      <c r="G129" s="226"/>
      <c r="H129" s="228"/>
      <c r="I129" s="229"/>
      <c r="J129" s="228"/>
    </row>
    <row r="130" s="183" customFormat="1" ht="24" hidden="1" customHeight="1" spans="1:12">
      <c r="A130" s="183">
        <f t="shared" si="8"/>
        <v>7</v>
      </c>
      <c r="B130" s="236">
        <v>2136902</v>
      </c>
      <c r="C130" s="238" t="s">
        <v>1551</v>
      </c>
      <c r="D130" s="246"/>
      <c r="E130" s="226"/>
      <c r="F130" s="226"/>
      <c r="G130" s="226"/>
      <c r="H130" s="228"/>
      <c r="I130" s="229"/>
      <c r="J130" s="228"/>
    </row>
    <row r="131" s="183" customFormat="1" ht="24" hidden="1" customHeight="1" spans="1:12">
      <c r="A131" s="183">
        <f t="shared" si="8"/>
        <v>7</v>
      </c>
      <c r="B131" s="236">
        <v>2136903</v>
      </c>
      <c r="C131" s="238" t="s">
        <v>1552</v>
      </c>
      <c r="D131" s="246"/>
      <c r="E131" s="226"/>
      <c r="F131" s="226"/>
      <c r="G131" s="226"/>
      <c r="H131" s="228"/>
      <c r="I131" s="229"/>
      <c r="J131" s="228"/>
    </row>
    <row r="132" s="183" customFormat="1" ht="24" hidden="1" customHeight="1" spans="1:12">
      <c r="A132" s="183">
        <f t="shared" si="8"/>
        <v>7</v>
      </c>
      <c r="B132" s="236">
        <v>2136999</v>
      </c>
      <c r="C132" s="238" t="s">
        <v>1553</v>
      </c>
      <c r="D132" s="246"/>
      <c r="E132" s="226"/>
      <c r="F132" s="226"/>
      <c r="G132" s="226"/>
      <c r="H132" s="228"/>
      <c r="I132" s="229"/>
      <c r="J132" s="228"/>
    </row>
    <row r="133" s="184" customFormat="1" ht="24" hidden="1" customHeight="1" spans="1:12">
      <c r="A133" s="184">
        <f t="shared" si="8"/>
        <v>5</v>
      </c>
      <c r="B133" s="239">
        <v>21370</v>
      </c>
      <c r="C133" s="240" t="s">
        <v>1554</v>
      </c>
      <c r="D133" s="247"/>
      <c r="E133" s="220"/>
      <c r="F133" s="220"/>
      <c r="G133" s="220"/>
      <c r="H133" s="222"/>
      <c r="I133" s="223"/>
      <c r="J133" s="222"/>
    </row>
    <row r="134" s="183" customFormat="1" ht="24" hidden="1" customHeight="1" spans="1:12">
      <c r="A134" s="183">
        <f t="shared" si="8"/>
        <v>7</v>
      </c>
      <c r="B134" s="236">
        <v>2137001</v>
      </c>
      <c r="C134" s="238" t="s">
        <v>1481</v>
      </c>
      <c r="D134" s="246"/>
      <c r="E134" s="226"/>
      <c r="F134" s="226"/>
      <c r="G134" s="226"/>
      <c r="H134" s="228"/>
      <c r="I134" s="229"/>
      <c r="J134" s="228"/>
    </row>
    <row r="135" s="183" customFormat="1" ht="24" hidden="1" customHeight="1" spans="1:12">
      <c r="A135" s="183">
        <f t="shared" si="8"/>
        <v>7</v>
      </c>
      <c r="B135" s="236">
        <v>2137099</v>
      </c>
      <c r="C135" s="238" t="s">
        <v>1555</v>
      </c>
      <c r="D135" s="246"/>
      <c r="E135" s="226"/>
      <c r="F135" s="226"/>
      <c r="G135" s="226"/>
      <c r="H135" s="228"/>
      <c r="I135" s="229"/>
      <c r="J135" s="228"/>
    </row>
    <row r="136" s="184" customFormat="1" ht="24" hidden="1" customHeight="1" spans="1:12">
      <c r="A136" s="184">
        <f t="shared" ref="A136:A199" si="14">LEN(B136)</f>
        <v>5</v>
      </c>
      <c r="B136" s="239">
        <v>21371</v>
      </c>
      <c r="C136" s="240" t="s">
        <v>1556</v>
      </c>
      <c r="D136" s="247"/>
      <c r="E136" s="220"/>
      <c r="F136" s="220"/>
      <c r="G136" s="220"/>
      <c r="H136" s="222"/>
      <c r="I136" s="223"/>
      <c r="J136" s="222"/>
    </row>
    <row r="137" s="183" customFormat="1" ht="24" hidden="1" customHeight="1" spans="1:12">
      <c r="A137" s="183">
        <f t="shared" si="14"/>
        <v>7</v>
      </c>
      <c r="B137" s="236">
        <v>2137101</v>
      </c>
      <c r="C137" s="238" t="s">
        <v>1550</v>
      </c>
      <c r="D137" s="246"/>
      <c r="E137" s="226"/>
      <c r="F137" s="226"/>
      <c r="G137" s="226"/>
      <c r="H137" s="228"/>
      <c r="I137" s="229"/>
      <c r="J137" s="228"/>
    </row>
    <row r="138" s="183" customFormat="1" ht="24" hidden="1" customHeight="1" spans="1:12">
      <c r="A138" s="183">
        <f t="shared" si="14"/>
        <v>7</v>
      </c>
      <c r="B138" s="236">
        <v>2137102</v>
      </c>
      <c r="C138" s="238" t="s">
        <v>1557</v>
      </c>
      <c r="D138" s="246"/>
      <c r="E138" s="226"/>
      <c r="F138" s="226"/>
      <c r="G138" s="226"/>
      <c r="H138" s="228"/>
      <c r="I138" s="229"/>
      <c r="J138" s="228"/>
    </row>
    <row r="139" s="183" customFormat="1" ht="24" hidden="1" customHeight="1" spans="1:12">
      <c r="A139" s="183">
        <f t="shared" si="14"/>
        <v>7</v>
      </c>
      <c r="B139" s="236">
        <v>2137103</v>
      </c>
      <c r="C139" s="238" t="s">
        <v>1552</v>
      </c>
      <c r="D139" s="246"/>
      <c r="E139" s="226"/>
      <c r="F139" s="226"/>
      <c r="G139" s="226"/>
      <c r="H139" s="228"/>
      <c r="I139" s="229"/>
      <c r="J139" s="228"/>
    </row>
    <row r="140" s="183" customFormat="1" ht="24" hidden="1" customHeight="1" spans="1:12">
      <c r="A140" s="183">
        <f t="shared" si="14"/>
        <v>7</v>
      </c>
      <c r="B140" s="236">
        <v>2137199</v>
      </c>
      <c r="C140" s="238" t="s">
        <v>1558</v>
      </c>
      <c r="D140" s="246"/>
      <c r="E140" s="226"/>
      <c r="F140" s="226"/>
      <c r="G140" s="226"/>
      <c r="H140" s="228"/>
      <c r="I140" s="229"/>
      <c r="J140" s="228"/>
    </row>
    <row r="141" s="184" customFormat="1" ht="24" hidden="1" customHeight="1" spans="1:12">
      <c r="A141" s="184">
        <f t="shared" si="14"/>
        <v>5</v>
      </c>
      <c r="B141" s="239">
        <v>21372</v>
      </c>
      <c r="C141" s="240" t="s">
        <v>1479</v>
      </c>
      <c r="D141" s="247">
        <v>3603600</v>
      </c>
      <c r="E141" s="220"/>
      <c r="F141" s="220">
        <f>VLOOKUP(B141,[4]Sheet3!$A:$B,2,FALSE)</f>
        <v>5966000</v>
      </c>
      <c r="G141" s="220">
        <f>VLOOKUP(B141,[4]Sheet4!$A:$B,2,FALSE)</f>
        <v>3766000</v>
      </c>
      <c r="H141" s="222">
        <f>G141/F141</f>
        <v>0.631243714381495</v>
      </c>
      <c r="I141" s="223">
        <f>G141-D141</f>
        <v>162400</v>
      </c>
      <c r="J141" s="222">
        <f t="shared" ref="J141:J145" si="15">I141/D141</f>
        <v>0.0450660450660451</v>
      </c>
    </row>
    <row r="142" s="183" customFormat="1" ht="24" hidden="1" customHeight="1" spans="1:12">
      <c r="A142" s="183">
        <f t="shared" si="14"/>
        <v>7</v>
      </c>
      <c r="B142" s="236">
        <v>2137201</v>
      </c>
      <c r="C142" s="238" t="s">
        <v>1480</v>
      </c>
      <c r="D142" s="246">
        <v>3603600</v>
      </c>
      <c r="E142" s="226"/>
      <c r="F142" s="226">
        <f>VLOOKUP(B142,[4]Sheet3!$A:$B,2,FALSE)</f>
        <v>2766000</v>
      </c>
      <c r="G142" s="226">
        <f>VLOOKUP(B142,[4]Sheet4!$A:$B,2,FALSE)</f>
        <v>2766000</v>
      </c>
      <c r="H142" s="228">
        <f t="shared" ref="H141:H143" si="16">G142/F142</f>
        <v>1</v>
      </c>
      <c r="I142" s="229">
        <f t="shared" ref="I141:I143" si="17">G142-D142</f>
        <v>-837600</v>
      </c>
      <c r="J142" s="228">
        <f t="shared" si="15"/>
        <v>-0.232434232434232</v>
      </c>
    </row>
    <row r="143" s="183" customFormat="1" ht="24" hidden="1" customHeight="1" spans="1:12">
      <c r="A143" s="183">
        <f t="shared" si="14"/>
        <v>7</v>
      </c>
      <c r="B143" s="236">
        <v>2137202</v>
      </c>
      <c r="C143" s="238" t="s">
        <v>1481</v>
      </c>
      <c r="D143" s="246"/>
      <c r="E143" s="226"/>
      <c r="F143" s="226">
        <f>VLOOKUP(B143,[4]Sheet3!$A:$B,2,FALSE)</f>
        <v>3200000</v>
      </c>
      <c r="G143" s="226">
        <f>VLOOKUP(B143,[4]Sheet4!$A:$B,2,FALSE)</f>
        <v>1000000</v>
      </c>
      <c r="H143" s="228">
        <f t="shared" si="16"/>
        <v>0.3125</v>
      </c>
      <c r="I143" s="229">
        <f t="shared" si="17"/>
        <v>1000000</v>
      </c>
      <c r="J143" s="228"/>
    </row>
    <row r="144" s="184" customFormat="1" ht="24" customHeight="1" spans="1:12">
      <c r="A144" s="184">
        <f t="shared" si="14"/>
        <v>3</v>
      </c>
      <c r="B144" s="243">
        <v>214</v>
      </c>
      <c r="C144" s="244" t="s">
        <v>1559</v>
      </c>
      <c r="D144" s="248"/>
      <c r="E144" s="215"/>
      <c r="F144" s="215">
        <f>VLOOKUP(B144,[4]Sheet3!$A:$B,2,FALSE)</f>
        <v>61728</v>
      </c>
      <c r="G144" s="215"/>
      <c r="H144" s="216"/>
      <c r="I144" s="249"/>
      <c r="J144" s="216"/>
      <c r="K144" s="184">
        <f>G144/10000</f>
        <v>0</v>
      </c>
      <c r="L144" s="184">
        <f>ROUND(K144,0)</f>
        <v>0</v>
      </c>
    </row>
    <row r="145" s="184" customFormat="1" ht="24" hidden="1" customHeight="1" spans="1:10">
      <c r="A145" s="184">
        <f t="shared" si="14"/>
        <v>5</v>
      </c>
      <c r="B145" s="239">
        <v>21460</v>
      </c>
      <c r="C145" s="240" t="s">
        <v>1560</v>
      </c>
      <c r="D145" s="247"/>
      <c r="E145" s="220"/>
      <c r="F145" s="220"/>
      <c r="G145" s="220"/>
      <c r="H145" s="222"/>
      <c r="I145" s="223"/>
      <c r="J145" s="222"/>
    </row>
    <row r="146" s="183" customFormat="1" ht="24" hidden="1" customHeight="1" spans="1:10">
      <c r="A146" s="183">
        <f t="shared" si="14"/>
        <v>7</v>
      </c>
      <c r="B146" s="236">
        <v>2146001</v>
      </c>
      <c r="C146" s="238" t="s">
        <v>1561</v>
      </c>
      <c r="D146" s="246"/>
      <c r="E146" s="226"/>
      <c r="F146" s="226"/>
      <c r="G146" s="226"/>
      <c r="H146" s="228"/>
      <c r="I146" s="229"/>
      <c r="J146" s="228"/>
    </row>
    <row r="147" s="183" customFormat="1" ht="24" hidden="1" customHeight="1" spans="1:10">
      <c r="A147" s="183">
        <f t="shared" si="14"/>
        <v>7</v>
      </c>
      <c r="B147" s="236">
        <v>2146002</v>
      </c>
      <c r="C147" s="238" t="s">
        <v>1562</v>
      </c>
      <c r="D147" s="246"/>
      <c r="E147" s="226"/>
      <c r="F147" s="226"/>
      <c r="G147" s="226"/>
      <c r="H147" s="228"/>
      <c r="I147" s="229"/>
      <c r="J147" s="228"/>
    </row>
    <row r="148" s="183" customFormat="1" ht="24" hidden="1" customHeight="1" spans="1:10">
      <c r="A148" s="183">
        <f t="shared" si="14"/>
        <v>7</v>
      </c>
      <c r="B148" s="236">
        <v>2146003</v>
      </c>
      <c r="C148" s="238" t="s">
        <v>1563</v>
      </c>
      <c r="D148" s="246"/>
      <c r="E148" s="226"/>
      <c r="F148" s="226"/>
      <c r="G148" s="226"/>
      <c r="H148" s="228"/>
      <c r="I148" s="229"/>
      <c r="J148" s="228"/>
    </row>
    <row r="149" s="183" customFormat="1" ht="24" hidden="1" customHeight="1" spans="1:10">
      <c r="A149" s="183">
        <f t="shared" si="14"/>
        <v>7</v>
      </c>
      <c r="B149" s="236">
        <v>2146099</v>
      </c>
      <c r="C149" s="238" t="s">
        <v>1564</v>
      </c>
      <c r="D149" s="246"/>
      <c r="E149" s="226"/>
      <c r="F149" s="226"/>
      <c r="G149" s="226"/>
      <c r="H149" s="228"/>
      <c r="I149" s="229"/>
      <c r="J149" s="228"/>
    </row>
    <row r="150" s="184" customFormat="1" ht="24" hidden="1" customHeight="1" spans="1:10">
      <c r="A150" s="184">
        <f t="shared" si="14"/>
        <v>5</v>
      </c>
      <c r="B150" s="239">
        <v>21462</v>
      </c>
      <c r="C150" s="240" t="s">
        <v>1565</v>
      </c>
      <c r="D150" s="247"/>
      <c r="E150" s="220"/>
      <c r="F150" s="220"/>
      <c r="G150" s="220"/>
      <c r="H150" s="222"/>
      <c r="I150" s="223"/>
      <c r="J150" s="222"/>
    </row>
    <row r="151" s="183" customFormat="1" ht="24" hidden="1" customHeight="1" spans="1:10">
      <c r="A151" s="183">
        <f t="shared" si="14"/>
        <v>7</v>
      </c>
      <c r="B151" s="236">
        <v>2146201</v>
      </c>
      <c r="C151" s="238" t="s">
        <v>1563</v>
      </c>
      <c r="D151" s="246"/>
      <c r="E151" s="226"/>
      <c r="F151" s="226"/>
      <c r="G151" s="226"/>
      <c r="H151" s="228"/>
      <c r="I151" s="229"/>
      <c r="J151" s="228"/>
    </row>
    <row r="152" s="183" customFormat="1" ht="24" hidden="1" customHeight="1" spans="1:10">
      <c r="A152" s="183">
        <f t="shared" si="14"/>
        <v>7</v>
      </c>
      <c r="B152" s="236">
        <v>2146202</v>
      </c>
      <c r="C152" s="238" t="s">
        <v>1566</v>
      </c>
      <c r="D152" s="246"/>
      <c r="E152" s="226"/>
      <c r="F152" s="226"/>
      <c r="G152" s="226"/>
      <c r="H152" s="228"/>
      <c r="I152" s="229"/>
      <c r="J152" s="228"/>
    </row>
    <row r="153" s="183" customFormat="1" ht="24" hidden="1" customHeight="1" spans="1:10">
      <c r="A153" s="183">
        <f t="shared" si="14"/>
        <v>7</v>
      </c>
      <c r="B153" s="236">
        <v>2146203</v>
      </c>
      <c r="C153" s="238" t="s">
        <v>1567</v>
      </c>
      <c r="D153" s="246"/>
      <c r="E153" s="226"/>
      <c r="F153" s="226"/>
      <c r="G153" s="226"/>
      <c r="H153" s="228"/>
      <c r="I153" s="229"/>
      <c r="J153" s="228"/>
    </row>
    <row r="154" s="183" customFormat="1" ht="24" hidden="1" customHeight="1" spans="1:10">
      <c r="A154" s="183">
        <f t="shared" si="14"/>
        <v>7</v>
      </c>
      <c r="B154" s="236">
        <v>2146299</v>
      </c>
      <c r="C154" s="238" t="s">
        <v>1568</v>
      </c>
      <c r="D154" s="246"/>
      <c r="E154" s="226"/>
      <c r="F154" s="226"/>
      <c r="G154" s="226"/>
      <c r="H154" s="228"/>
      <c r="I154" s="229"/>
      <c r="J154" s="228"/>
    </row>
    <row r="155" s="184" customFormat="1" ht="24" hidden="1" customHeight="1" spans="1:10">
      <c r="A155" s="184">
        <f t="shared" si="14"/>
        <v>5</v>
      </c>
      <c r="B155" s="239">
        <v>21464</v>
      </c>
      <c r="C155" s="240" t="s">
        <v>1569</v>
      </c>
      <c r="D155" s="247"/>
      <c r="E155" s="220"/>
      <c r="F155" s="220"/>
      <c r="G155" s="220"/>
      <c r="H155" s="222"/>
      <c r="I155" s="223"/>
      <c r="J155" s="222"/>
    </row>
    <row r="156" s="183" customFormat="1" ht="24" hidden="1" customHeight="1" spans="1:10">
      <c r="A156" s="183">
        <f t="shared" si="14"/>
        <v>7</v>
      </c>
      <c r="B156" s="236">
        <v>2146401</v>
      </c>
      <c r="C156" s="238" t="s">
        <v>1570</v>
      </c>
      <c r="D156" s="246"/>
      <c r="E156" s="226"/>
      <c r="F156" s="226"/>
      <c r="G156" s="226"/>
      <c r="H156" s="228"/>
      <c r="I156" s="229"/>
      <c r="J156" s="228"/>
    </row>
    <row r="157" s="183" customFormat="1" ht="24" hidden="1" customHeight="1" spans="1:10">
      <c r="A157" s="183">
        <f t="shared" si="14"/>
        <v>7</v>
      </c>
      <c r="B157" s="236">
        <v>2146402</v>
      </c>
      <c r="C157" s="238" t="s">
        <v>1571</v>
      </c>
      <c r="D157" s="246"/>
      <c r="E157" s="226"/>
      <c r="F157" s="226"/>
      <c r="G157" s="226"/>
      <c r="H157" s="228"/>
      <c r="I157" s="229"/>
      <c r="J157" s="228"/>
    </row>
    <row r="158" s="183" customFormat="1" ht="24" hidden="1" customHeight="1" spans="1:10">
      <c r="A158" s="183">
        <f t="shared" si="14"/>
        <v>7</v>
      </c>
      <c r="B158" s="236">
        <v>2146403</v>
      </c>
      <c r="C158" s="238" t="s">
        <v>1572</v>
      </c>
      <c r="D158" s="246"/>
      <c r="E158" s="226"/>
      <c r="F158" s="226"/>
      <c r="G158" s="226"/>
      <c r="H158" s="228"/>
      <c r="I158" s="229"/>
      <c r="J158" s="228"/>
    </row>
    <row r="159" s="183" customFormat="1" ht="24" hidden="1" customHeight="1" spans="1:10">
      <c r="A159" s="183">
        <f t="shared" si="14"/>
        <v>7</v>
      </c>
      <c r="B159" s="236">
        <v>2146404</v>
      </c>
      <c r="C159" s="238" t="s">
        <v>1573</v>
      </c>
      <c r="D159" s="246"/>
      <c r="E159" s="226"/>
      <c r="F159" s="226"/>
      <c r="G159" s="226"/>
      <c r="H159" s="228"/>
      <c r="I159" s="229"/>
      <c r="J159" s="228"/>
    </row>
    <row r="160" s="183" customFormat="1" ht="24" hidden="1" customHeight="1" spans="1:10">
      <c r="A160" s="183">
        <f t="shared" si="14"/>
        <v>7</v>
      </c>
      <c r="B160" s="236">
        <v>2146405</v>
      </c>
      <c r="C160" s="238" t="s">
        <v>1574</v>
      </c>
      <c r="D160" s="246"/>
      <c r="E160" s="226"/>
      <c r="F160" s="226"/>
      <c r="G160" s="226"/>
      <c r="H160" s="228"/>
      <c r="I160" s="229"/>
      <c r="J160" s="228"/>
    </row>
    <row r="161" s="183" customFormat="1" ht="24" hidden="1" customHeight="1" spans="1:10">
      <c r="A161" s="183">
        <f t="shared" si="14"/>
        <v>7</v>
      </c>
      <c r="B161" s="236">
        <v>2146406</v>
      </c>
      <c r="C161" s="238" t="s">
        <v>1575</v>
      </c>
      <c r="D161" s="246"/>
      <c r="E161" s="226"/>
      <c r="F161" s="226"/>
      <c r="G161" s="226"/>
      <c r="H161" s="228"/>
      <c r="I161" s="229"/>
      <c r="J161" s="228"/>
    </row>
    <row r="162" s="183" customFormat="1" ht="24" hidden="1" customHeight="1" spans="1:10">
      <c r="A162" s="183">
        <f t="shared" si="14"/>
        <v>7</v>
      </c>
      <c r="B162" s="236">
        <v>2146407</v>
      </c>
      <c r="C162" s="238" t="s">
        <v>1576</v>
      </c>
      <c r="D162" s="246"/>
      <c r="E162" s="226"/>
      <c r="F162" s="226"/>
      <c r="G162" s="226"/>
      <c r="H162" s="228"/>
      <c r="I162" s="229"/>
      <c r="J162" s="228"/>
    </row>
    <row r="163" s="183" customFormat="1" ht="24" hidden="1" customHeight="1" spans="1:10">
      <c r="A163" s="183">
        <f t="shared" si="14"/>
        <v>7</v>
      </c>
      <c r="B163" s="236">
        <v>2146499</v>
      </c>
      <c r="C163" s="238" t="s">
        <v>1577</v>
      </c>
      <c r="D163" s="246"/>
      <c r="E163" s="226"/>
      <c r="F163" s="226"/>
      <c r="G163" s="226"/>
      <c r="H163" s="228"/>
      <c r="I163" s="229"/>
      <c r="J163" s="228"/>
    </row>
    <row r="164" s="184" customFormat="1" ht="24" hidden="1" customHeight="1" spans="1:10">
      <c r="A164" s="184">
        <f t="shared" si="14"/>
        <v>5</v>
      </c>
      <c r="B164" s="239">
        <v>21468</v>
      </c>
      <c r="C164" s="240" t="s">
        <v>1578</v>
      </c>
      <c r="D164" s="247"/>
      <c r="E164" s="220"/>
      <c r="F164" s="220"/>
      <c r="G164" s="220"/>
      <c r="H164" s="222"/>
      <c r="I164" s="223"/>
      <c r="J164" s="222"/>
    </row>
    <row r="165" s="183" customFormat="1" ht="24" hidden="1" customHeight="1" spans="1:10">
      <c r="A165" s="183">
        <f t="shared" si="14"/>
        <v>7</v>
      </c>
      <c r="B165" s="236">
        <v>2146801</v>
      </c>
      <c r="C165" s="238" t="s">
        <v>1579</v>
      </c>
      <c r="D165" s="246"/>
      <c r="E165" s="226"/>
      <c r="F165" s="226"/>
      <c r="G165" s="226"/>
      <c r="H165" s="228"/>
      <c r="I165" s="229"/>
      <c r="J165" s="228"/>
    </row>
    <row r="166" s="183" customFormat="1" ht="24" hidden="1" customHeight="1" spans="1:10">
      <c r="A166" s="183">
        <f t="shared" si="14"/>
        <v>7</v>
      </c>
      <c r="B166" s="236">
        <v>2146802</v>
      </c>
      <c r="C166" s="238" t="s">
        <v>1580</v>
      </c>
      <c r="D166" s="246"/>
      <c r="E166" s="226"/>
      <c r="F166" s="226"/>
      <c r="G166" s="226"/>
      <c r="H166" s="228"/>
      <c r="I166" s="229"/>
      <c r="J166" s="228"/>
    </row>
    <row r="167" s="183" customFormat="1" ht="24" hidden="1" customHeight="1" spans="1:10">
      <c r="A167" s="183">
        <f t="shared" si="14"/>
        <v>7</v>
      </c>
      <c r="B167" s="236">
        <v>2146803</v>
      </c>
      <c r="C167" s="238" t="s">
        <v>1581</v>
      </c>
      <c r="D167" s="246"/>
      <c r="E167" s="226"/>
      <c r="F167" s="226"/>
      <c r="G167" s="226"/>
      <c r="H167" s="228"/>
      <c r="I167" s="229"/>
      <c r="J167" s="228"/>
    </row>
    <row r="168" s="183" customFormat="1" ht="24" hidden="1" customHeight="1" spans="1:10">
      <c r="A168" s="183">
        <f t="shared" si="14"/>
        <v>7</v>
      </c>
      <c r="B168" s="236">
        <v>2146804</v>
      </c>
      <c r="C168" s="238" t="s">
        <v>1582</v>
      </c>
      <c r="D168" s="246"/>
      <c r="E168" s="226"/>
      <c r="F168" s="226"/>
      <c r="G168" s="226"/>
      <c r="H168" s="228"/>
      <c r="I168" s="229"/>
      <c r="J168" s="228"/>
    </row>
    <row r="169" s="183" customFormat="1" ht="24" hidden="1" customHeight="1" spans="1:10">
      <c r="A169" s="183">
        <f t="shared" si="14"/>
        <v>7</v>
      </c>
      <c r="B169" s="236">
        <v>2146805</v>
      </c>
      <c r="C169" s="238" t="s">
        <v>1583</v>
      </c>
      <c r="D169" s="246"/>
      <c r="E169" s="226"/>
      <c r="F169" s="226"/>
      <c r="G169" s="226"/>
      <c r="H169" s="228"/>
      <c r="I169" s="229"/>
      <c r="J169" s="228"/>
    </row>
    <row r="170" s="183" customFormat="1" ht="24" hidden="1" customHeight="1" spans="1:10">
      <c r="A170" s="183">
        <f t="shared" si="14"/>
        <v>7</v>
      </c>
      <c r="B170" s="236">
        <v>2146899</v>
      </c>
      <c r="C170" s="238" t="s">
        <v>1584</v>
      </c>
      <c r="D170" s="246"/>
      <c r="E170" s="226"/>
      <c r="F170" s="226"/>
      <c r="G170" s="226"/>
      <c r="H170" s="228"/>
      <c r="I170" s="229"/>
      <c r="J170" s="228"/>
    </row>
    <row r="171" s="184" customFormat="1" ht="24" hidden="1" customHeight="1" spans="1:10">
      <c r="A171" s="184">
        <f t="shared" si="14"/>
        <v>5</v>
      </c>
      <c r="B171" s="239">
        <v>21469</v>
      </c>
      <c r="C171" s="240" t="s">
        <v>1585</v>
      </c>
      <c r="D171" s="247"/>
      <c r="E171" s="220"/>
      <c r="F171" s="220"/>
      <c r="G171" s="220"/>
      <c r="H171" s="222"/>
      <c r="I171" s="223"/>
      <c r="J171" s="222"/>
    </row>
    <row r="172" s="183" customFormat="1" ht="24" hidden="1" customHeight="1" spans="1:10">
      <c r="A172" s="183">
        <f t="shared" si="14"/>
        <v>7</v>
      </c>
      <c r="B172" s="236">
        <v>2146901</v>
      </c>
      <c r="C172" s="238" t="s">
        <v>1586</v>
      </c>
      <c r="D172" s="246"/>
      <c r="E172" s="226"/>
      <c r="F172" s="226"/>
      <c r="G172" s="226"/>
      <c r="H172" s="228"/>
      <c r="I172" s="229"/>
      <c r="J172" s="228"/>
    </row>
    <row r="173" s="183" customFormat="1" ht="24" hidden="1" customHeight="1" spans="1:10">
      <c r="A173" s="183">
        <f t="shared" si="14"/>
        <v>7</v>
      </c>
      <c r="B173" s="236">
        <v>2146902</v>
      </c>
      <c r="C173" s="238" t="s">
        <v>1587</v>
      </c>
      <c r="D173" s="246"/>
      <c r="E173" s="226"/>
      <c r="F173" s="226"/>
      <c r="G173" s="226"/>
      <c r="H173" s="228"/>
      <c r="I173" s="229"/>
      <c r="J173" s="228"/>
    </row>
    <row r="174" s="183" customFormat="1" ht="24" hidden="1" customHeight="1" spans="1:10">
      <c r="A174" s="183">
        <f t="shared" si="14"/>
        <v>7</v>
      </c>
      <c r="B174" s="236">
        <v>2146903</v>
      </c>
      <c r="C174" s="238" t="s">
        <v>1588</v>
      </c>
      <c r="D174" s="246"/>
      <c r="E174" s="226"/>
      <c r="F174" s="226"/>
      <c r="G174" s="226"/>
      <c r="H174" s="228"/>
      <c r="I174" s="229"/>
      <c r="J174" s="228"/>
    </row>
    <row r="175" s="183" customFormat="1" ht="24" hidden="1" customHeight="1" spans="1:10">
      <c r="A175" s="183">
        <f t="shared" si="14"/>
        <v>7</v>
      </c>
      <c r="B175" s="236">
        <v>2146904</v>
      </c>
      <c r="C175" s="238" t="s">
        <v>1589</v>
      </c>
      <c r="D175" s="246"/>
      <c r="E175" s="226"/>
      <c r="F175" s="226"/>
      <c r="G175" s="226"/>
      <c r="H175" s="228"/>
      <c r="I175" s="229"/>
      <c r="J175" s="228"/>
    </row>
    <row r="176" s="183" customFormat="1" ht="24" hidden="1" customHeight="1" spans="1:10">
      <c r="A176" s="183">
        <f t="shared" si="14"/>
        <v>7</v>
      </c>
      <c r="B176" s="236">
        <v>2146906</v>
      </c>
      <c r="C176" s="238" t="s">
        <v>1590</v>
      </c>
      <c r="D176" s="246"/>
      <c r="E176" s="226"/>
      <c r="F176" s="226"/>
      <c r="G176" s="226"/>
      <c r="H176" s="228"/>
      <c r="I176" s="229"/>
      <c r="J176" s="228"/>
    </row>
    <row r="177" s="183" customFormat="1" ht="24" hidden="1" customHeight="1" spans="1:12">
      <c r="A177" s="183">
        <f t="shared" si="14"/>
        <v>7</v>
      </c>
      <c r="B177" s="236">
        <v>2146907</v>
      </c>
      <c r="C177" s="238" t="s">
        <v>1591</v>
      </c>
      <c r="D177" s="246"/>
      <c r="E177" s="226"/>
      <c r="F177" s="226"/>
      <c r="G177" s="226"/>
      <c r="H177" s="228"/>
      <c r="I177" s="229"/>
      <c r="J177" s="228"/>
    </row>
    <row r="178" s="183" customFormat="1" ht="24" hidden="1" customHeight="1" spans="1:12">
      <c r="A178" s="183">
        <f t="shared" si="14"/>
        <v>7</v>
      </c>
      <c r="B178" s="236">
        <v>2146908</v>
      </c>
      <c r="C178" s="238" t="s">
        <v>1592</v>
      </c>
      <c r="D178" s="246"/>
      <c r="E178" s="226"/>
      <c r="F178" s="226"/>
      <c r="G178" s="226"/>
      <c r="H178" s="228"/>
      <c r="I178" s="229"/>
      <c r="J178" s="228"/>
    </row>
    <row r="179" s="183" customFormat="1" ht="24" hidden="1" customHeight="1" spans="1:12">
      <c r="A179" s="183">
        <f t="shared" si="14"/>
        <v>7</v>
      </c>
      <c r="B179" s="236">
        <v>2146999</v>
      </c>
      <c r="C179" s="238" t="s">
        <v>1593</v>
      </c>
      <c r="D179" s="246"/>
      <c r="E179" s="226"/>
      <c r="F179" s="226"/>
      <c r="G179" s="226"/>
      <c r="H179" s="228"/>
      <c r="I179" s="229"/>
      <c r="J179" s="228"/>
    </row>
    <row r="180" s="183" customFormat="1" ht="24" hidden="1" customHeight="1" spans="1:12">
      <c r="A180" s="183">
        <f t="shared" si="14"/>
        <v>7</v>
      </c>
      <c r="B180" s="236">
        <v>2146999</v>
      </c>
      <c r="C180" s="238" t="s">
        <v>1593</v>
      </c>
      <c r="D180" s="246"/>
      <c r="E180" s="226"/>
      <c r="F180" s="226"/>
      <c r="G180" s="226"/>
      <c r="H180" s="228"/>
      <c r="I180" s="229"/>
      <c r="J180" s="228"/>
    </row>
    <row r="181" s="184" customFormat="1" ht="24" hidden="1" customHeight="1" spans="1:12">
      <c r="A181" s="184">
        <f t="shared" si="14"/>
        <v>5</v>
      </c>
      <c r="B181" s="239">
        <v>21470</v>
      </c>
      <c r="C181" s="240" t="s">
        <v>1594</v>
      </c>
      <c r="D181" s="247"/>
      <c r="E181" s="220"/>
      <c r="F181" s="220"/>
      <c r="G181" s="220"/>
      <c r="H181" s="222"/>
      <c r="I181" s="223"/>
      <c r="J181" s="222"/>
    </row>
    <row r="182" s="183" customFormat="1" ht="24" hidden="1" customHeight="1" spans="1:12">
      <c r="A182" s="183">
        <f t="shared" si="14"/>
        <v>7</v>
      </c>
      <c r="B182" s="236">
        <v>2147001</v>
      </c>
      <c r="C182" s="238" t="s">
        <v>1561</v>
      </c>
      <c r="D182" s="246"/>
      <c r="E182" s="226"/>
      <c r="F182" s="226"/>
      <c r="G182" s="226"/>
      <c r="H182" s="228"/>
      <c r="I182" s="229"/>
      <c r="J182" s="228"/>
    </row>
    <row r="183" s="183" customFormat="1" ht="24" hidden="1" customHeight="1" spans="1:12">
      <c r="A183" s="183">
        <f t="shared" si="14"/>
        <v>7</v>
      </c>
      <c r="B183" s="236">
        <v>2147099</v>
      </c>
      <c r="C183" s="238" t="s">
        <v>1595</v>
      </c>
      <c r="D183" s="246"/>
      <c r="E183" s="226"/>
      <c r="F183" s="226"/>
      <c r="G183" s="226"/>
      <c r="H183" s="228"/>
      <c r="I183" s="229"/>
      <c r="J183" s="228"/>
    </row>
    <row r="184" s="184" customFormat="1" ht="24" hidden="1" customHeight="1" spans="1:12">
      <c r="A184" s="184">
        <f t="shared" si="14"/>
        <v>5</v>
      </c>
      <c r="B184" s="239">
        <v>21471</v>
      </c>
      <c r="C184" s="240" t="s">
        <v>1596</v>
      </c>
      <c r="D184" s="247"/>
      <c r="E184" s="220"/>
      <c r="F184" s="220">
        <f>VLOOKUP(B184,[4]Sheet3!$A:$B,2,FALSE)</f>
        <v>61728</v>
      </c>
      <c r="G184" s="220"/>
      <c r="H184" s="222">
        <f t="shared" ref="H184:H187" si="18">G184/F184</f>
        <v>0</v>
      </c>
      <c r="I184" s="223">
        <f>G184-D184</f>
        <v>0</v>
      </c>
      <c r="J184" s="222"/>
    </row>
    <row r="185" s="183" customFormat="1" ht="24" hidden="1" customHeight="1" spans="1:12">
      <c r="A185" s="183">
        <f t="shared" si="14"/>
        <v>7</v>
      </c>
      <c r="B185" s="236">
        <v>2147101</v>
      </c>
      <c r="C185" s="238" t="s">
        <v>1561</v>
      </c>
      <c r="D185" s="246"/>
      <c r="E185" s="226"/>
      <c r="F185" s="226">
        <f>VLOOKUP(B185,[4]Sheet3!$A:$B,2,FALSE)</f>
        <v>61728</v>
      </c>
      <c r="G185" s="226"/>
      <c r="H185" s="228">
        <f t="shared" si="18"/>
        <v>0</v>
      </c>
      <c r="I185" s="229"/>
      <c r="J185" s="228"/>
    </row>
    <row r="186" s="183" customFormat="1" ht="24" hidden="1" customHeight="1" spans="1:12">
      <c r="A186" s="183">
        <f t="shared" si="14"/>
        <v>7</v>
      </c>
      <c r="B186" s="236">
        <v>2147199</v>
      </c>
      <c r="C186" s="238" t="s">
        <v>1597</v>
      </c>
      <c r="D186" s="246"/>
      <c r="E186" s="226"/>
      <c r="F186" s="226"/>
      <c r="G186" s="226"/>
      <c r="H186" s="228"/>
      <c r="I186" s="229"/>
      <c r="J186" s="228"/>
    </row>
    <row r="187" s="184" customFormat="1" ht="24" hidden="1" customHeight="1" spans="1:12">
      <c r="A187" s="184">
        <f t="shared" si="14"/>
        <v>5</v>
      </c>
      <c r="B187" s="239">
        <v>21472</v>
      </c>
      <c r="C187" s="240" t="s">
        <v>1598</v>
      </c>
      <c r="D187" s="247"/>
      <c r="E187" s="220"/>
      <c r="F187" s="220"/>
      <c r="G187" s="220"/>
      <c r="H187" s="222"/>
      <c r="I187" s="223"/>
      <c r="J187" s="222"/>
    </row>
    <row r="188" s="184" customFormat="1" ht="24" customHeight="1" spans="1:12">
      <c r="A188" s="184">
        <f t="shared" si="14"/>
        <v>3</v>
      </c>
      <c r="B188" s="243">
        <v>215</v>
      </c>
      <c r="C188" s="244" t="s">
        <v>1599</v>
      </c>
      <c r="D188" s="248">
        <v>3180000</v>
      </c>
      <c r="E188" s="215">
        <f>VLOOKUP(B188,[4]Sheet2!$A:$B,2,FALSE)</f>
        <v>100000</v>
      </c>
      <c r="F188" s="215">
        <f>VLOOKUP(B188,[4]Sheet3!$A:$B,2,FALSE)</f>
        <v>3900000</v>
      </c>
      <c r="G188" s="215">
        <f>VLOOKUP(B188,[4]Sheet4!$A:$B,2,FALSE)</f>
        <v>3900000</v>
      </c>
      <c r="H188" s="216"/>
      <c r="I188" s="249">
        <f>G188-D188</f>
        <v>720000</v>
      </c>
      <c r="J188" s="216"/>
      <c r="K188" s="184">
        <f>G188/10000</f>
        <v>390</v>
      </c>
      <c r="L188" s="184">
        <f>ROUND(K188,0)</f>
        <v>390</v>
      </c>
    </row>
    <row r="189" s="184" customFormat="1" ht="24" hidden="1" customHeight="1" spans="1:12">
      <c r="A189" s="184">
        <f t="shared" si="14"/>
        <v>5</v>
      </c>
      <c r="B189" s="239">
        <v>21562</v>
      </c>
      <c r="C189" s="240" t="s">
        <v>1600</v>
      </c>
      <c r="D189" s="247"/>
      <c r="E189" s="220"/>
      <c r="F189" s="220"/>
      <c r="G189" s="220"/>
      <c r="H189" s="222"/>
      <c r="I189" s="223"/>
      <c r="J189" s="222"/>
    </row>
    <row r="190" s="183" customFormat="1" ht="24" hidden="1" customHeight="1" spans="1:12">
      <c r="A190" s="183">
        <f t="shared" si="14"/>
        <v>7</v>
      </c>
      <c r="B190" s="236">
        <v>2156201</v>
      </c>
      <c r="C190" s="238" t="s">
        <v>1601</v>
      </c>
      <c r="D190" s="246"/>
      <c r="E190" s="226"/>
      <c r="F190" s="226"/>
      <c r="G190" s="226"/>
      <c r="H190" s="228"/>
      <c r="I190" s="229"/>
      <c r="J190" s="228"/>
    </row>
    <row r="191" s="183" customFormat="1" ht="24" hidden="1" customHeight="1" spans="1:12">
      <c r="A191" s="183">
        <f t="shared" si="14"/>
        <v>7</v>
      </c>
      <c r="B191" s="236">
        <v>2156202</v>
      </c>
      <c r="C191" s="238" t="s">
        <v>1602</v>
      </c>
      <c r="D191" s="246"/>
      <c r="E191" s="226"/>
      <c r="F191" s="226"/>
      <c r="G191" s="226"/>
      <c r="H191" s="228"/>
      <c r="I191" s="229"/>
      <c r="J191" s="228"/>
    </row>
    <row r="192" s="183" customFormat="1" ht="24" hidden="1" customHeight="1" spans="1:12">
      <c r="A192" s="183">
        <f t="shared" si="14"/>
        <v>7</v>
      </c>
      <c r="B192" s="236">
        <v>2156299</v>
      </c>
      <c r="C192" s="238" t="s">
        <v>1603</v>
      </c>
      <c r="D192" s="246"/>
      <c r="E192" s="226"/>
      <c r="F192" s="226"/>
      <c r="G192" s="226"/>
      <c r="H192" s="228"/>
      <c r="I192" s="229"/>
      <c r="J192" s="228"/>
    </row>
    <row r="193" s="184" customFormat="1" ht="24" hidden="1" customHeight="1" spans="1:12">
      <c r="A193" s="184">
        <f t="shared" si="14"/>
        <v>5</v>
      </c>
      <c r="B193" s="239">
        <v>21598</v>
      </c>
      <c r="C193" s="240" t="s">
        <v>1538</v>
      </c>
      <c r="D193" s="247">
        <v>3180000</v>
      </c>
      <c r="E193" s="220">
        <f>VLOOKUP(B193,[4]Sheet2!$A:$B,2,FALSE)</f>
        <v>100000</v>
      </c>
      <c r="F193" s="220">
        <f>VLOOKUP(B193,[4]Sheet3!$A:$B,2,FALSE)</f>
        <v>3900000</v>
      </c>
      <c r="G193" s="220">
        <f>VLOOKUP(B193,[4]Sheet4!$A:$B,2,FALSE)</f>
        <v>3900000</v>
      </c>
      <c r="H193" s="222">
        <f t="shared" ref="H193:H196" si="19">G193/F193</f>
        <v>1</v>
      </c>
      <c r="I193" s="223">
        <f t="shared" ref="I193:I196" si="20">G193-D193</f>
        <v>720000</v>
      </c>
      <c r="J193" s="222">
        <f t="shared" ref="J193:J196" si="21">I193/D193</f>
        <v>0.226415094339623</v>
      </c>
    </row>
    <row r="194" s="183" customFormat="1" ht="24" hidden="1" customHeight="1" spans="1:12">
      <c r="A194" s="183">
        <f t="shared" si="14"/>
        <v>7</v>
      </c>
      <c r="B194" s="236">
        <v>2159802</v>
      </c>
      <c r="C194" s="238" t="s">
        <v>1604</v>
      </c>
      <c r="D194" s="246">
        <v>3180000</v>
      </c>
      <c r="E194" s="226">
        <f>VLOOKUP(B194,[4]Sheet2!$A:$B,2,FALSE)</f>
        <v>100000</v>
      </c>
      <c r="F194" s="226">
        <f>VLOOKUP(B194,[4]Sheet3!$A:$B,2,FALSE)</f>
        <v>3900000</v>
      </c>
      <c r="G194" s="226">
        <f>VLOOKUP(B194,[4]Sheet4!$A:$B,2,FALSE)</f>
        <v>3900000</v>
      </c>
      <c r="H194" s="228">
        <f t="shared" si="19"/>
        <v>1</v>
      </c>
      <c r="I194" s="229">
        <f t="shared" si="20"/>
        <v>720000</v>
      </c>
      <c r="J194" s="228">
        <f t="shared" si="21"/>
        <v>0.226415094339623</v>
      </c>
    </row>
    <row r="195" s="184" customFormat="1" ht="24" customHeight="1" spans="1:12">
      <c r="A195" s="184">
        <f t="shared" si="14"/>
        <v>3</v>
      </c>
      <c r="B195" s="243">
        <v>217</v>
      </c>
      <c r="C195" s="244" t="s">
        <v>1605</v>
      </c>
      <c r="D195" s="248"/>
      <c r="E195" s="215"/>
      <c r="F195" s="215">
        <f>VLOOKUP(B195,[4]Sheet3!$A:$B,2,FALSE)</f>
        <v>0</v>
      </c>
      <c r="G195" s="215"/>
      <c r="H195" s="216"/>
      <c r="I195" s="249"/>
      <c r="J195" s="216"/>
      <c r="K195" s="184">
        <f>G195/10000</f>
        <v>0</v>
      </c>
      <c r="L195" s="184">
        <f>ROUND(K195,0)</f>
        <v>0</v>
      </c>
    </row>
    <row r="196" s="184" customFormat="1" ht="24" hidden="1" customHeight="1" spans="1:12">
      <c r="A196" s="184">
        <f t="shared" si="14"/>
        <v>5</v>
      </c>
      <c r="B196" s="239">
        <v>21704</v>
      </c>
      <c r="C196" s="240" t="s">
        <v>911</v>
      </c>
      <c r="D196" s="247"/>
      <c r="E196" s="220"/>
      <c r="F196" s="220">
        <f>VLOOKUP(B196,[4]Sheet3!$A:$B,2,FALSE)</f>
        <v>0</v>
      </c>
      <c r="G196" s="220"/>
      <c r="H196" s="222"/>
      <c r="I196" s="223"/>
      <c r="J196" s="222"/>
    </row>
    <row r="197" s="183" customFormat="1" ht="24" hidden="1" customHeight="1" spans="1:12">
      <c r="A197" s="183">
        <f t="shared" ref="A197:A207" si="22">LEN(B197)</f>
        <v>7</v>
      </c>
      <c r="B197" s="236">
        <v>2170402</v>
      </c>
      <c r="C197" s="238" t="s">
        <v>1606</v>
      </c>
      <c r="D197" s="246"/>
      <c r="E197" s="226"/>
      <c r="F197" s="226">
        <f>VLOOKUP(B197,[4]Sheet3!$A:$B,2,FALSE)</f>
        <v>0</v>
      </c>
      <c r="G197" s="226"/>
      <c r="H197" s="228"/>
      <c r="I197" s="229"/>
      <c r="J197" s="228"/>
    </row>
    <row r="198" s="183" customFormat="1" ht="24" hidden="1" customHeight="1" spans="1:12">
      <c r="A198" s="183">
        <f t="shared" si="22"/>
        <v>7</v>
      </c>
      <c r="B198" s="236">
        <v>2170403</v>
      </c>
      <c r="C198" s="238" t="s">
        <v>1607</v>
      </c>
      <c r="D198" s="253"/>
      <c r="E198" s="226"/>
      <c r="F198" s="226">
        <f>VLOOKUP(B198,[4]Sheet3!$A:$B,2,FALSE)</f>
        <v>0</v>
      </c>
      <c r="G198" s="226"/>
      <c r="H198" s="228"/>
      <c r="I198" s="229"/>
      <c r="J198" s="228"/>
    </row>
    <row r="199" s="183" customFormat="1" ht="24" customHeight="1" spans="1:12">
      <c r="A199" s="184">
        <f t="shared" si="22"/>
        <v>3</v>
      </c>
      <c r="B199" s="254">
        <v>220</v>
      </c>
      <c r="C199" s="255" t="s">
        <v>1608</v>
      </c>
      <c r="D199" s="256"/>
      <c r="E199" s="215"/>
      <c r="F199" s="215">
        <f>VLOOKUP(B199,[4]Sheet3!$A:$B,2,FALSE)</f>
        <v>500000</v>
      </c>
      <c r="G199" s="215"/>
      <c r="H199" s="216"/>
      <c r="I199" s="256"/>
      <c r="J199" s="216"/>
      <c r="K199" s="184">
        <f>G199/10000</f>
        <v>0</v>
      </c>
      <c r="L199" s="184">
        <f>ROUND(K199,0)</f>
        <v>0</v>
      </c>
    </row>
    <row r="200" s="183" customFormat="1" ht="24" hidden="1" customHeight="1" spans="1:12">
      <c r="A200" s="184">
        <f t="shared" si="22"/>
        <v>5</v>
      </c>
      <c r="B200" s="257">
        <v>22006</v>
      </c>
      <c r="C200" s="258" t="s">
        <v>1609</v>
      </c>
      <c r="D200" s="259"/>
      <c r="E200" s="220"/>
      <c r="F200" s="220">
        <f>VLOOKUP(B200,[4]Sheet3!$A:$B,2,FALSE)</f>
        <v>500000</v>
      </c>
      <c r="G200" s="220"/>
      <c r="H200" s="222">
        <f t="shared" ref="H200:H204" si="23">G200/F200</f>
        <v>0</v>
      </c>
      <c r="I200" s="223">
        <f>G200-D200</f>
        <v>0</v>
      </c>
      <c r="J200" s="222"/>
    </row>
    <row r="201" s="183" customFormat="1" ht="24" hidden="1" customHeight="1" spans="1:12">
      <c r="A201" s="183">
        <f t="shared" si="22"/>
        <v>7</v>
      </c>
      <c r="B201" s="260">
        <v>2200601</v>
      </c>
      <c r="C201" s="261" t="s">
        <v>1610</v>
      </c>
      <c r="D201" s="253"/>
      <c r="E201" s="226"/>
      <c r="F201" s="226">
        <f>VLOOKUP(B201,[4]Sheet3!$A:$B,2,FALSE)</f>
        <v>500000</v>
      </c>
      <c r="G201" s="226"/>
      <c r="H201" s="228">
        <f t="shared" si="23"/>
        <v>0</v>
      </c>
      <c r="I201" s="229"/>
      <c r="J201" s="228"/>
    </row>
    <row r="202" s="183" customFormat="1" ht="24" hidden="1" customHeight="1" spans="1:12">
      <c r="A202" s="183">
        <f t="shared" si="22"/>
        <v>7</v>
      </c>
      <c r="B202" s="260">
        <v>2200602</v>
      </c>
      <c r="C202" s="261" t="s">
        <v>1611</v>
      </c>
      <c r="D202" s="253"/>
      <c r="E202" s="226"/>
      <c r="F202" s="226">
        <f>VLOOKUP(B202,[4]Sheet3!$A:$B,2,FALSE)</f>
        <v>0</v>
      </c>
      <c r="G202" s="226"/>
      <c r="H202" s="228"/>
      <c r="I202" s="229"/>
      <c r="J202" s="228"/>
    </row>
    <row r="203" s="183" customFormat="1" ht="24" customHeight="1" spans="1:12">
      <c r="A203" s="184">
        <f t="shared" si="22"/>
        <v>3</v>
      </c>
      <c r="B203" s="254">
        <v>221</v>
      </c>
      <c r="C203" s="255" t="s">
        <v>1612</v>
      </c>
      <c r="D203" s="256"/>
      <c r="E203" s="215"/>
      <c r="F203" s="215">
        <f>VLOOKUP(B203,[4]Sheet3!$A:$B,2,FALSE)</f>
        <v>8400000</v>
      </c>
      <c r="G203" s="215">
        <f>VLOOKUP(B203,[4]Sheet4!$A:$B,2,FALSE)</f>
        <v>2250000</v>
      </c>
      <c r="H203" s="216"/>
      <c r="I203" s="256"/>
      <c r="J203" s="216"/>
      <c r="K203" s="184">
        <f>G203/10000</f>
        <v>225</v>
      </c>
      <c r="L203" s="184">
        <f>ROUND(K203,0)</f>
        <v>225</v>
      </c>
    </row>
    <row r="204" s="183" customFormat="1" ht="24" hidden="1" customHeight="1" spans="1:12">
      <c r="A204" s="184">
        <f t="shared" si="22"/>
        <v>5</v>
      </c>
      <c r="B204" s="257">
        <v>22198</v>
      </c>
      <c r="C204" s="258" t="s">
        <v>1613</v>
      </c>
      <c r="D204" s="259"/>
      <c r="E204" s="220"/>
      <c r="F204" s="220">
        <f>VLOOKUP(B204,[4]Sheet3!$A:$B,2,FALSE)</f>
        <v>8400000</v>
      </c>
      <c r="G204" s="220">
        <f>VLOOKUP(B204,[4]Sheet4!$A:$B,2,FALSE)</f>
        <v>2250000</v>
      </c>
      <c r="H204" s="222">
        <f t="shared" si="23"/>
        <v>0.267857142857143</v>
      </c>
      <c r="I204" s="223">
        <f>G204-D204</f>
        <v>2250000</v>
      </c>
      <c r="J204" s="222"/>
    </row>
    <row r="205" s="183" customFormat="1" ht="24" hidden="1" customHeight="1" spans="1:12">
      <c r="A205" s="183">
        <f t="shared" si="22"/>
        <v>7</v>
      </c>
      <c r="B205" s="260">
        <v>2219801</v>
      </c>
      <c r="C205" s="261" t="s">
        <v>1614</v>
      </c>
      <c r="D205" s="253"/>
      <c r="E205" s="226"/>
      <c r="F205" s="226">
        <f>VLOOKUP(B205,[4]Sheet3!$A:$B,2,FALSE)</f>
        <v>0</v>
      </c>
      <c r="G205" s="226"/>
      <c r="H205" s="228"/>
      <c r="I205" s="229"/>
      <c r="J205" s="228"/>
    </row>
    <row r="206" s="183" customFormat="1" ht="24" hidden="1" customHeight="1" spans="1:12">
      <c r="A206" s="183">
        <f t="shared" si="22"/>
        <v>7</v>
      </c>
      <c r="B206" s="260">
        <v>2219899</v>
      </c>
      <c r="C206" s="261" t="s">
        <v>1615</v>
      </c>
      <c r="D206" s="253"/>
      <c r="E206" s="226"/>
      <c r="F206" s="226">
        <f>VLOOKUP(B206,[4]Sheet3!$A:$B,2,FALSE)</f>
        <v>8400000</v>
      </c>
      <c r="G206" s="226">
        <f>VLOOKUP(B206,[4]Sheet4!$A:$B,2,FALSE)</f>
        <v>2250000</v>
      </c>
      <c r="H206" s="228">
        <f>G206/F206</f>
        <v>0.267857142857143</v>
      </c>
      <c r="I206" s="229">
        <f>G206-D206</f>
        <v>2250000</v>
      </c>
      <c r="J206" s="228"/>
    </row>
    <row r="207" s="184" customFormat="1" ht="24" customHeight="1" spans="1:12">
      <c r="A207" s="184">
        <f t="shared" si="22"/>
        <v>3</v>
      </c>
      <c r="B207" s="243">
        <v>229</v>
      </c>
      <c r="C207" s="244" t="s">
        <v>1159</v>
      </c>
      <c r="D207" s="256">
        <v>14156215.22</v>
      </c>
      <c r="E207" s="215">
        <f>VLOOKUP(B207,[4]Sheet2!$A:$B,2,FALSE)</f>
        <v>27598176.78</v>
      </c>
      <c r="F207" s="215">
        <f>VLOOKUP(B207,[4]Sheet3!$A:$B,2,FALSE)</f>
        <v>74314244.34</v>
      </c>
      <c r="G207" s="215">
        <f>VLOOKUP(B207,[4]Sheet4!$A:$B,2,FALSE)</f>
        <v>39715438.41</v>
      </c>
      <c r="H207" s="216">
        <f t="shared" ref="H207:H211" si="24">G207/F207</f>
        <v>0.534425651000302</v>
      </c>
      <c r="I207" s="256">
        <f t="shared" ref="I207:I211" si="25">G207-D207</f>
        <v>25559223.19</v>
      </c>
      <c r="J207" s="216">
        <f t="shared" ref="J207:J211" si="26">I207/D207</f>
        <v>1.80551247581273</v>
      </c>
      <c r="K207" s="184">
        <f>G207/10000</f>
        <v>3971.543841</v>
      </c>
      <c r="L207" s="184">
        <f>ROUND(K207,0)</f>
        <v>3972</v>
      </c>
    </row>
    <row r="208" s="184" customFormat="1" ht="24" hidden="1" customHeight="1" spans="1:12">
      <c r="A208" s="184">
        <f t="shared" ref="A208:A271" si="27">LEN(B208)</f>
        <v>5</v>
      </c>
      <c r="B208" s="239">
        <v>22904</v>
      </c>
      <c r="C208" s="240" t="s">
        <v>1616</v>
      </c>
      <c r="D208" s="247">
        <v>10782263.12</v>
      </c>
      <c r="E208" s="220">
        <f>VLOOKUP(B208,[4]Sheet2!$A:$B,2,FALSE)</f>
        <v>27000000</v>
      </c>
      <c r="F208" s="220">
        <f>VLOOKUP(B208,[4]Sheet3!$A:$B,2,FALSE)</f>
        <v>27000000</v>
      </c>
      <c r="G208" s="220">
        <f>VLOOKUP(B208,[4]Sheet4!$A:$B,2,FALSE)</f>
        <v>3782300</v>
      </c>
      <c r="H208" s="222">
        <f t="shared" si="24"/>
        <v>0.140085185185185</v>
      </c>
      <c r="I208" s="223">
        <f t="shared" si="25"/>
        <v>-6999963.12</v>
      </c>
      <c r="J208" s="222">
        <f t="shared" si="26"/>
        <v>-0.649210934856132</v>
      </c>
    </row>
    <row r="209" s="183" customFormat="1" ht="24" hidden="1" customHeight="1" spans="1:10">
      <c r="A209" s="183">
        <f t="shared" si="27"/>
        <v>7</v>
      </c>
      <c r="B209" s="236">
        <v>2290401</v>
      </c>
      <c r="C209" s="238" t="s">
        <v>1617</v>
      </c>
      <c r="D209" s="246"/>
      <c r="E209" s="226"/>
      <c r="F209" s="226"/>
      <c r="G209" s="226"/>
      <c r="H209" s="228"/>
      <c r="I209" s="229"/>
      <c r="J209" s="228"/>
    </row>
    <row r="210" s="183" customFormat="1" ht="24" hidden="1" customHeight="1" spans="1:10">
      <c r="A210" s="183">
        <f t="shared" si="27"/>
        <v>7</v>
      </c>
      <c r="B210" s="236">
        <v>2290402</v>
      </c>
      <c r="C210" s="238" t="s">
        <v>1618</v>
      </c>
      <c r="D210" s="246">
        <v>10782263.12</v>
      </c>
      <c r="E210" s="226"/>
      <c r="F210" s="226">
        <f>VLOOKUP(B210,[4]Sheet3!$A:$B,2,FALSE)</f>
        <v>27000000</v>
      </c>
      <c r="G210" s="226">
        <f>VLOOKUP(B210,[4]Sheet4!$A:$B,2,FALSE)</f>
        <v>3782300</v>
      </c>
      <c r="H210" s="228">
        <f t="shared" si="24"/>
        <v>0.140085185185185</v>
      </c>
      <c r="I210" s="229">
        <f t="shared" si="25"/>
        <v>-6999963.12</v>
      </c>
      <c r="J210" s="228">
        <f t="shared" si="26"/>
        <v>-0.649210934856132</v>
      </c>
    </row>
    <row r="211" s="183" customFormat="1" ht="24" hidden="1" customHeight="1" spans="1:10">
      <c r="A211" s="183">
        <f t="shared" si="27"/>
        <v>7</v>
      </c>
      <c r="B211" s="236">
        <v>2290403</v>
      </c>
      <c r="C211" s="238" t="s">
        <v>1619</v>
      </c>
      <c r="D211" s="246"/>
      <c r="E211" s="226"/>
      <c r="F211" s="226"/>
      <c r="G211" s="226"/>
      <c r="H211" s="228"/>
      <c r="I211" s="229"/>
      <c r="J211" s="228"/>
    </row>
    <row r="212" s="184" customFormat="1" ht="24" hidden="1" customHeight="1" spans="1:10">
      <c r="A212" s="184">
        <f t="shared" si="27"/>
        <v>5</v>
      </c>
      <c r="B212" s="239">
        <v>22908</v>
      </c>
      <c r="C212" s="240" t="s">
        <v>1620</v>
      </c>
      <c r="D212" s="247"/>
      <c r="E212" s="220"/>
      <c r="F212" s="220"/>
      <c r="G212" s="220"/>
      <c r="H212" s="222"/>
      <c r="I212" s="223"/>
      <c r="J212" s="222"/>
    </row>
    <row r="213" s="183" customFormat="1" ht="24" hidden="1" customHeight="1" spans="1:10">
      <c r="A213" s="183">
        <f t="shared" si="27"/>
        <v>7</v>
      </c>
      <c r="B213" s="236">
        <v>2290802</v>
      </c>
      <c r="C213" s="238" t="s">
        <v>1621</v>
      </c>
      <c r="D213" s="246"/>
      <c r="E213" s="226"/>
      <c r="F213" s="226"/>
      <c r="G213" s="226"/>
      <c r="H213" s="228"/>
      <c r="I213" s="229"/>
      <c r="J213" s="228"/>
    </row>
    <row r="214" s="183" customFormat="1" ht="24" hidden="1" customHeight="1" spans="1:10">
      <c r="A214" s="183">
        <f t="shared" si="27"/>
        <v>7</v>
      </c>
      <c r="B214" s="236">
        <v>2290803</v>
      </c>
      <c r="C214" s="238" t="s">
        <v>1622</v>
      </c>
      <c r="D214" s="246"/>
      <c r="E214" s="226"/>
      <c r="F214" s="226"/>
      <c r="G214" s="226"/>
      <c r="H214" s="228"/>
      <c r="I214" s="229"/>
      <c r="J214" s="228"/>
    </row>
    <row r="215" s="183" customFormat="1" ht="24" hidden="1" customHeight="1" spans="1:10">
      <c r="A215" s="183">
        <f t="shared" si="27"/>
        <v>7</v>
      </c>
      <c r="B215" s="236">
        <v>2290804</v>
      </c>
      <c r="C215" s="238" t="s">
        <v>1623</v>
      </c>
      <c r="D215" s="246"/>
      <c r="E215" s="226"/>
      <c r="F215" s="226"/>
      <c r="G215" s="226"/>
      <c r="H215" s="228"/>
      <c r="I215" s="229"/>
      <c r="J215" s="228"/>
    </row>
    <row r="216" s="183" customFormat="1" ht="24" hidden="1" customHeight="1" spans="1:10">
      <c r="A216" s="183">
        <f t="shared" si="27"/>
        <v>7</v>
      </c>
      <c r="B216" s="236">
        <v>2290805</v>
      </c>
      <c r="C216" s="238" t="s">
        <v>1624</v>
      </c>
      <c r="D216" s="246"/>
      <c r="E216" s="226"/>
      <c r="F216" s="226"/>
      <c r="G216" s="226"/>
      <c r="H216" s="228"/>
      <c r="I216" s="229"/>
      <c r="J216" s="228"/>
    </row>
    <row r="217" s="183" customFormat="1" ht="24" hidden="1" customHeight="1" spans="1:10">
      <c r="A217" s="183">
        <f t="shared" si="27"/>
        <v>7</v>
      </c>
      <c r="B217" s="236">
        <v>2290806</v>
      </c>
      <c r="C217" s="238" t="s">
        <v>1625</v>
      </c>
      <c r="D217" s="246"/>
      <c r="E217" s="226"/>
      <c r="F217" s="226"/>
      <c r="G217" s="226"/>
      <c r="H217" s="228"/>
      <c r="I217" s="229"/>
      <c r="J217" s="228"/>
    </row>
    <row r="218" s="183" customFormat="1" ht="24" hidden="1" customHeight="1" spans="1:10">
      <c r="A218" s="183">
        <f t="shared" si="27"/>
        <v>7</v>
      </c>
      <c r="B218" s="236">
        <v>2290807</v>
      </c>
      <c r="C218" s="238" t="s">
        <v>1626</v>
      </c>
      <c r="D218" s="246"/>
      <c r="E218" s="226"/>
      <c r="F218" s="226"/>
      <c r="G218" s="226"/>
      <c r="H218" s="228"/>
      <c r="I218" s="229"/>
      <c r="J218" s="228"/>
    </row>
    <row r="219" s="183" customFormat="1" ht="24" hidden="1" customHeight="1" spans="1:10">
      <c r="A219" s="183">
        <f t="shared" si="27"/>
        <v>7</v>
      </c>
      <c r="B219" s="236">
        <v>2290808</v>
      </c>
      <c r="C219" s="238" t="s">
        <v>1627</v>
      </c>
      <c r="D219" s="246"/>
      <c r="E219" s="226"/>
      <c r="F219" s="226"/>
      <c r="G219" s="226"/>
      <c r="H219" s="228"/>
      <c r="I219" s="229"/>
      <c r="J219" s="228"/>
    </row>
    <row r="220" s="183" customFormat="1" ht="24" hidden="1" customHeight="1" spans="1:10">
      <c r="A220" s="183">
        <f t="shared" si="27"/>
        <v>7</v>
      </c>
      <c r="B220" s="236">
        <v>2290899</v>
      </c>
      <c r="C220" s="238" t="s">
        <v>1628</v>
      </c>
      <c r="D220" s="246"/>
      <c r="E220" s="226"/>
      <c r="F220" s="226"/>
      <c r="G220" s="226"/>
      <c r="H220" s="228"/>
      <c r="I220" s="229"/>
      <c r="J220" s="228"/>
    </row>
    <row r="221" s="184" customFormat="1" ht="24" hidden="1" customHeight="1" spans="1:10">
      <c r="A221" s="184">
        <f t="shared" si="27"/>
        <v>5</v>
      </c>
      <c r="B221" s="239">
        <v>22909</v>
      </c>
      <c r="C221" s="240" t="s">
        <v>1629</v>
      </c>
      <c r="D221" s="247"/>
      <c r="E221" s="220"/>
      <c r="F221" s="220"/>
      <c r="G221" s="220"/>
      <c r="H221" s="222"/>
      <c r="I221" s="223"/>
      <c r="J221" s="222"/>
    </row>
    <row r="222" s="184" customFormat="1" ht="24" hidden="1" customHeight="1" spans="1:10">
      <c r="A222" s="184">
        <f t="shared" si="27"/>
        <v>5</v>
      </c>
      <c r="B222" s="239">
        <v>22960</v>
      </c>
      <c r="C222" s="240" t="s">
        <v>1630</v>
      </c>
      <c r="D222" s="251">
        <v>3373952.1</v>
      </c>
      <c r="E222" s="220">
        <f>VLOOKUP(B222,[4]Sheet2!$A:$B,2,FALSE)</f>
        <v>598176.78</v>
      </c>
      <c r="F222" s="220">
        <f>VLOOKUP(B222,[4]Sheet3!$A:$B,2,FALSE)</f>
        <v>3534244.34</v>
      </c>
      <c r="G222" s="220">
        <f>VLOOKUP(B222,[4]Sheet4!$A:$B,2,FALSE)</f>
        <v>2562367.41</v>
      </c>
      <c r="H222" s="222">
        <f>G222/F222</f>
        <v>0.725011392392864</v>
      </c>
      <c r="I222" s="223">
        <f>G222-D222</f>
        <v>-811584.69</v>
      </c>
      <c r="J222" s="222">
        <f>I222/D222</f>
        <v>-0.240544224086643</v>
      </c>
    </row>
    <row r="223" s="183" customFormat="1" ht="24" hidden="1" customHeight="1" spans="1:10">
      <c r="A223" s="183">
        <f t="shared" si="27"/>
        <v>7</v>
      </c>
      <c r="B223" s="236">
        <v>2296001</v>
      </c>
      <c r="C223" s="238" t="s">
        <v>1631</v>
      </c>
      <c r="D223" s="226"/>
      <c r="E223" s="226"/>
      <c r="F223" s="226"/>
      <c r="G223" s="226"/>
      <c r="H223" s="228"/>
      <c r="I223" s="229"/>
      <c r="J223" s="228"/>
    </row>
    <row r="224" s="183" customFormat="1" ht="24" hidden="1" customHeight="1" spans="1:10">
      <c r="A224" s="183">
        <f t="shared" si="27"/>
        <v>7</v>
      </c>
      <c r="B224" s="236">
        <v>2296002</v>
      </c>
      <c r="C224" s="238" t="s">
        <v>1632</v>
      </c>
      <c r="D224" s="226">
        <v>799670.9</v>
      </c>
      <c r="E224" s="226">
        <f>VLOOKUP(B224,[4]Sheet2!$A:$B,2,FALSE)</f>
        <v>560856.48</v>
      </c>
      <c r="F224" s="226">
        <f>VLOOKUP(B224,[4]Sheet3!$A:$B,2,FALSE)</f>
        <v>1967324.04</v>
      </c>
      <c r="G224" s="226">
        <f>VLOOKUP(B224,[4]Sheet4!$A:$B,2,FALSE)</f>
        <v>1053647.11</v>
      </c>
      <c r="H224" s="228">
        <f>G224/F224</f>
        <v>0.535573748186394</v>
      </c>
      <c r="I224" s="229">
        <f>G224-D224</f>
        <v>253976.21</v>
      </c>
      <c r="J224" s="228">
        <f>I224/D224</f>
        <v>0.317600915576645</v>
      </c>
    </row>
    <row r="225" s="183" customFormat="1" ht="24" hidden="1" customHeight="1" spans="1:12">
      <c r="A225" s="183">
        <f t="shared" si="27"/>
        <v>7</v>
      </c>
      <c r="B225" s="236">
        <v>2296003</v>
      </c>
      <c r="C225" s="238" t="s">
        <v>1633</v>
      </c>
      <c r="D225" s="242">
        <v>144800</v>
      </c>
      <c r="E225" s="226">
        <f>VLOOKUP(B225,[4]Sheet2!$A:$B,2,FALSE)</f>
        <v>30200</v>
      </c>
      <c r="F225" s="226">
        <f>VLOOKUP(B225,[4]Sheet3!$A:$B,2,FALSE)</f>
        <v>58200</v>
      </c>
      <c r="G225" s="226"/>
      <c r="H225" s="228">
        <f>G225/F225</f>
        <v>0</v>
      </c>
      <c r="I225" s="229">
        <f>G225-D225</f>
        <v>-144800</v>
      </c>
      <c r="J225" s="228">
        <f>I225/D225</f>
        <v>-1</v>
      </c>
    </row>
    <row r="226" s="183" customFormat="1" ht="24" hidden="1" customHeight="1" spans="1:12">
      <c r="A226" s="183">
        <f t="shared" si="27"/>
        <v>7</v>
      </c>
      <c r="B226" s="236">
        <v>2296004</v>
      </c>
      <c r="C226" s="238" t="s">
        <v>1634</v>
      </c>
      <c r="D226" s="252"/>
      <c r="E226" s="226"/>
      <c r="F226" s="226"/>
      <c r="G226" s="226"/>
      <c r="H226" s="228"/>
      <c r="I226" s="229"/>
      <c r="J226" s="228"/>
    </row>
    <row r="227" s="183" customFormat="1" ht="24" hidden="1" customHeight="1" spans="1:12">
      <c r="A227" s="183">
        <f t="shared" si="27"/>
        <v>7</v>
      </c>
      <c r="B227" s="236">
        <v>2296005</v>
      </c>
      <c r="C227" s="238" t="s">
        <v>1635</v>
      </c>
      <c r="D227" s="242"/>
      <c r="E227" s="226"/>
      <c r="F227" s="226"/>
      <c r="G227" s="226"/>
      <c r="H227" s="228"/>
      <c r="I227" s="229"/>
      <c r="J227" s="228"/>
    </row>
    <row r="228" s="183" customFormat="1" ht="24" hidden="1" customHeight="1" spans="1:12">
      <c r="A228" s="183">
        <f t="shared" si="27"/>
        <v>7</v>
      </c>
      <c r="B228" s="236">
        <v>2296006</v>
      </c>
      <c r="C228" s="238" t="s">
        <v>1636</v>
      </c>
      <c r="D228" s="226">
        <v>2429481.2</v>
      </c>
      <c r="E228" s="226">
        <f>VLOOKUP(B228,[4]Sheet2!$A:$B,2,FALSE)</f>
        <v>7120.3</v>
      </c>
      <c r="F228" s="226">
        <f>VLOOKUP(B228,[4]Sheet3!$A:$B,2,FALSE)</f>
        <v>1508720.3</v>
      </c>
      <c r="G228" s="226">
        <f>VLOOKUP(B228,[4]Sheet4!$A:$B,2,FALSE)</f>
        <v>1508720.3</v>
      </c>
      <c r="H228" s="228">
        <f>G228/F228</f>
        <v>1</v>
      </c>
      <c r="I228" s="229">
        <f>G228-D228</f>
        <v>-920760.9</v>
      </c>
      <c r="J228" s="228">
        <f>I228/D228</f>
        <v>-0.378994865241188</v>
      </c>
    </row>
    <row r="229" s="183" customFormat="1" ht="24" hidden="1" customHeight="1" spans="1:12">
      <c r="A229" s="183">
        <f t="shared" si="27"/>
        <v>7</v>
      </c>
      <c r="B229" s="236">
        <v>2296010</v>
      </c>
      <c r="C229" s="238" t="s">
        <v>1637</v>
      </c>
      <c r="D229" s="246"/>
      <c r="E229" s="226"/>
      <c r="F229" s="226"/>
      <c r="G229" s="226"/>
      <c r="H229" s="228"/>
      <c r="I229" s="229"/>
      <c r="J229" s="228"/>
    </row>
    <row r="230" s="183" customFormat="1" ht="24" hidden="1" customHeight="1" spans="1:12">
      <c r="A230" s="183">
        <f t="shared" si="27"/>
        <v>7</v>
      </c>
      <c r="B230" s="236">
        <v>2296011</v>
      </c>
      <c r="C230" s="238" t="s">
        <v>1638</v>
      </c>
      <c r="D230" s="246"/>
      <c r="E230" s="226"/>
      <c r="F230" s="226"/>
      <c r="G230" s="226"/>
      <c r="H230" s="228"/>
      <c r="I230" s="229"/>
      <c r="J230" s="228"/>
    </row>
    <row r="231" s="183" customFormat="1" ht="24" hidden="1" customHeight="1" spans="1:12">
      <c r="A231" s="183">
        <f t="shared" si="27"/>
        <v>7</v>
      </c>
      <c r="B231" s="236">
        <v>2296012</v>
      </c>
      <c r="C231" s="238" t="s">
        <v>1639</v>
      </c>
      <c r="D231" s="246"/>
      <c r="E231" s="226"/>
      <c r="F231" s="226"/>
      <c r="G231" s="226"/>
      <c r="H231" s="228"/>
      <c r="I231" s="229"/>
      <c r="J231" s="228"/>
    </row>
    <row r="232" s="183" customFormat="1" ht="24" hidden="1" customHeight="1" spans="1:12">
      <c r="A232" s="183">
        <f t="shared" si="27"/>
        <v>7</v>
      </c>
      <c r="B232" s="236">
        <v>2296013</v>
      </c>
      <c r="C232" s="238" t="s">
        <v>1640</v>
      </c>
      <c r="D232" s="226"/>
      <c r="E232" s="226"/>
      <c r="F232" s="226"/>
      <c r="G232" s="226"/>
      <c r="H232" s="228"/>
      <c r="I232" s="229"/>
      <c r="J232" s="228"/>
    </row>
    <row r="233" s="183" customFormat="1" ht="24" hidden="1" customHeight="1" spans="1:12">
      <c r="A233" s="183">
        <f t="shared" si="27"/>
        <v>7</v>
      </c>
      <c r="B233" s="236">
        <v>2296099</v>
      </c>
      <c r="C233" s="238" t="s">
        <v>1641</v>
      </c>
      <c r="D233" s="246"/>
      <c r="E233" s="226"/>
      <c r="F233" s="226"/>
      <c r="G233" s="226"/>
      <c r="H233" s="228"/>
      <c r="I233" s="229"/>
      <c r="J233" s="228"/>
    </row>
    <row r="234" s="184" customFormat="1" ht="24" customHeight="1" spans="1:12">
      <c r="A234" s="184">
        <v>3</v>
      </c>
      <c r="B234" s="243">
        <v>232</v>
      </c>
      <c r="C234" s="244" t="s">
        <v>1642</v>
      </c>
      <c r="D234" s="215">
        <v>7812407</v>
      </c>
      <c r="E234" s="215">
        <f>VLOOKUP(B234,[4]Sheet2!$A:$B,2,FALSE)</f>
        <v>7717923</v>
      </c>
      <c r="F234" s="215">
        <f>VLOOKUP(B234,[4]Sheet3!$A:$B,2,FALSE)</f>
        <v>9214201.5</v>
      </c>
      <c r="G234" s="215">
        <f>VLOOKUP(B234,[4]Sheet4!$A:$B,2,FALSE)</f>
        <v>9214201.51</v>
      </c>
      <c r="H234" s="216">
        <f>G234/F234</f>
        <v>1.00000000108528</v>
      </c>
      <c r="I234" s="245">
        <f>G234-D234</f>
        <v>1401794.51</v>
      </c>
      <c r="J234" s="216">
        <f>I234/D234</f>
        <v>0.179431833236543</v>
      </c>
      <c r="K234" s="184">
        <f>G234/10000</f>
        <v>921.420151</v>
      </c>
      <c r="L234" s="184">
        <f>ROUND(K234,0)</f>
        <v>921</v>
      </c>
    </row>
    <row r="235" s="184" customFormat="1" ht="24" hidden="1" customHeight="1" spans="1:12">
      <c r="A235" s="184">
        <f t="shared" si="27"/>
        <v>5</v>
      </c>
      <c r="B235" s="239">
        <v>23204</v>
      </c>
      <c r="C235" s="240" t="s">
        <v>1643</v>
      </c>
      <c r="D235" s="220">
        <v>7812407</v>
      </c>
      <c r="E235" s="220">
        <f>VLOOKUP(B235,[4]Sheet2!$A:$B,2,FALSE)</f>
        <v>7717923</v>
      </c>
      <c r="F235" s="220">
        <f>VLOOKUP(B235,[4]Sheet3!$A:$B,2,FALSE)</f>
        <v>9214201.5</v>
      </c>
      <c r="G235" s="220">
        <f>VLOOKUP(B235,[4]Sheet4!$A:$B,2,FALSE)</f>
        <v>9214201.51</v>
      </c>
      <c r="H235" s="222">
        <f>G235/F235</f>
        <v>1.00000000108528</v>
      </c>
      <c r="I235" s="223">
        <f>G235-D235</f>
        <v>1401794.51</v>
      </c>
      <c r="J235" s="222">
        <f>I235/D235</f>
        <v>0.179431833236543</v>
      </c>
    </row>
    <row r="236" s="183" customFormat="1" ht="24" hidden="1" customHeight="1" spans="1:12">
      <c r="A236" s="183">
        <f t="shared" si="27"/>
        <v>7</v>
      </c>
      <c r="B236" s="236">
        <v>2320401</v>
      </c>
      <c r="C236" s="238" t="s">
        <v>1644</v>
      </c>
      <c r="D236" s="242"/>
      <c r="E236" s="226"/>
      <c r="F236" s="226"/>
      <c r="G236" s="226"/>
      <c r="H236" s="228"/>
      <c r="I236" s="229"/>
      <c r="J236" s="228"/>
    </row>
    <row r="237" s="183" customFormat="1" ht="24" hidden="1" customHeight="1" spans="1:12">
      <c r="A237" s="183">
        <f t="shared" si="27"/>
        <v>7</v>
      </c>
      <c r="B237" s="236">
        <v>2320405</v>
      </c>
      <c r="C237" s="238" t="s">
        <v>1645</v>
      </c>
      <c r="D237" s="242"/>
      <c r="E237" s="226"/>
      <c r="F237" s="226"/>
      <c r="G237" s="226"/>
      <c r="H237" s="228"/>
      <c r="I237" s="229"/>
      <c r="J237" s="228"/>
    </row>
    <row r="238" s="183" customFormat="1" ht="24" hidden="1" customHeight="1" spans="1:12">
      <c r="A238" s="183">
        <f t="shared" si="27"/>
        <v>7</v>
      </c>
      <c r="B238" s="236">
        <v>2320411</v>
      </c>
      <c r="C238" s="238" t="s">
        <v>1646</v>
      </c>
      <c r="D238" s="242">
        <v>932407</v>
      </c>
      <c r="E238" s="226"/>
      <c r="F238" s="226"/>
      <c r="G238" s="226">
        <f>VLOOKUP(B238,[4]Sheet4!$A:$B,2,FALSE)</f>
        <v>2334201.51</v>
      </c>
      <c r="H238" s="228"/>
      <c r="I238" s="229">
        <f>G238-D238</f>
        <v>1401794.51</v>
      </c>
      <c r="J238" s="228">
        <f>I238/D238</f>
        <v>1.503414828503</v>
      </c>
    </row>
    <row r="239" s="183" customFormat="1" ht="24" hidden="1" customHeight="1" spans="1:12">
      <c r="A239" s="183">
        <f t="shared" si="27"/>
        <v>7</v>
      </c>
      <c r="B239" s="236">
        <v>2320413</v>
      </c>
      <c r="C239" s="238" t="s">
        <v>1647</v>
      </c>
      <c r="D239" s="242"/>
      <c r="E239" s="226"/>
      <c r="F239" s="226"/>
      <c r="G239" s="226"/>
      <c r="H239" s="228"/>
      <c r="I239" s="229"/>
      <c r="J239" s="228"/>
    </row>
    <row r="240" s="183" customFormat="1" ht="24" hidden="1" customHeight="1" spans="1:12">
      <c r="A240" s="183">
        <f t="shared" si="27"/>
        <v>7</v>
      </c>
      <c r="B240" s="236">
        <v>2320414</v>
      </c>
      <c r="C240" s="238" t="s">
        <v>1648</v>
      </c>
      <c r="D240" s="242"/>
      <c r="E240" s="226"/>
      <c r="F240" s="226"/>
      <c r="G240" s="226"/>
      <c r="H240" s="228"/>
      <c r="I240" s="229"/>
      <c r="J240" s="228"/>
    </row>
    <row r="241" s="183" customFormat="1" ht="24" hidden="1" customHeight="1" spans="1:12">
      <c r="A241" s="183">
        <f t="shared" si="27"/>
        <v>7</v>
      </c>
      <c r="B241" s="236">
        <v>2320416</v>
      </c>
      <c r="C241" s="238" t="s">
        <v>1649</v>
      </c>
      <c r="D241" s="242"/>
      <c r="E241" s="226"/>
      <c r="F241" s="226"/>
      <c r="G241" s="226"/>
      <c r="H241" s="228"/>
      <c r="I241" s="229"/>
      <c r="J241" s="228"/>
    </row>
    <row r="242" s="183" customFormat="1" ht="24" hidden="1" customHeight="1" spans="1:12">
      <c r="A242" s="183">
        <f t="shared" si="27"/>
        <v>7</v>
      </c>
      <c r="B242" s="236">
        <v>2320417</v>
      </c>
      <c r="C242" s="238" t="s">
        <v>1650</v>
      </c>
      <c r="D242" s="242"/>
      <c r="E242" s="226"/>
      <c r="F242" s="226"/>
      <c r="G242" s="226"/>
      <c r="H242" s="228"/>
      <c r="I242" s="229"/>
      <c r="J242" s="228"/>
    </row>
    <row r="243" s="183" customFormat="1" ht="24" hidden="1" customHeight="1" spans="1:12">
      <c r="A243" s="183">
        <f t="shared" si="27"/>
        <v>7</v>
      </c>
      <c r="B243" s="236">
        <v>2320418</v>
      </c>
      <c r="C243" s="238" t="s">
        <v>1651</v>
      </c>
      <c r="D243" s="242"/>
      <c r="E243" s="226"/>
      <c r="F243" s="226"/>
      <c r="G243" s="226"/>
      <c r="H243" s="228"/>
      <c r="I243" s="229"/>
      <c r="J243" s="228"/>
    </row>
    <row r="244" s="183" customFormat="1" ht="24" hidden="1" customHeight="1" spans="1:12">
      <c r="A244" s="183">
        <f t="shared" si="27"/>
        <v>7</v>
      </c>
      <c r="B244" s="236">
        <v>2320419</v>
      </c>
      <c r="C244" s="238" t="s">
        <v>1652</v>
      </c>
      <c r="D244" s="242"/>
      <c r="E244" s="226"/>
      <c r="F244" s="226"/>
      <c r="G244" s="226"/>
      <c r="H244" s="228"/>
      <c r="I244" s="229"/>
      <c r="J244" s="228"/>
    </row>
    <row r="245" s="183" customFormat="1" ht="24" hidden="1" customHeight="1" spans="1:12">
      <c r="A245" s="183">
        <f t="shared" si="27"/>
        <v>7</v>
      </c>
      <c r="B245" s="236">
        <v>2320420</v>
      </c>
      <c r="C245" s="238" t="s">
        <v>1653</v>
      </c>
      <c r="D245" s="242"/>
      <c r="E245" s="226"/>
      <c r="F245" s="226"/>
      <c r="G245" s="226"/>
      <c r="H245" s="228"/>
      <c r="I245" s="229"/>
      <c r="J245" s="228"/>
    </row>
    <row r="246" s="183" customFormat="1" ht="24" hidden="1" customHeight="1" spans="1:12">
      <c r="A246" s="183">
        <f t="shared" si="27"/>
        <v>7</v>
      </c>
      <c r="B246" s="236">
        <v>2320431</v>
      </c>
      <c r="C246" s="238" t="s">
        <v>1654</v>
      </c>
      <c r="D246" s="242"/>
      <c r="E246" s="226"/>
      <c r="F246" s="226"/>
      <c r="G246" s="226"/>
      <c r="H246" s="228"/>
      <c r="I246" s="229"/>
      <c r="J246" s="228"/>
    </row>
    <row r="247" s="183" customFormat="1" ht="24" hidden="1" customHeight="1" spans="1:12">
      <c r="A247" s="183">
        <f t="shared" si="27"/>
        <v>7</v>
      </c>
      <c r="B247" s="236">
        <v>2320432</v>
      </c>
      <c r="C247" s="238" t="s">
        <v>1655</v>
      </c>
      <c r="D247" s="242"/>
      <c r="E247" s="226"/>
      <c r="F247" s="226"/>
      <c r="G247" s="226"/>
      <c r="H247" s="228"/>
      <c r="I247" s="229"/>
      <c r="J247" s="228"/>
    </row>
    <row r="248" s="183" customFormat="1" ht="24" hidden="1" customHeight="1" spans="1:12">
      <c r="A248" s="183">
        <f t="shared" si="27"/>
        <v>7</v>
      </c>
      <c r="B248" s="236">
        <v>2320433</v>
      </c>
      <c r="C248" s="238" t="s">
        <v>1656</v>
      </c>
      <c r="D248" s="242"/>
      <c r="E248" s="226"/>
      <c r="F248" s="226"/>
      <c r="G248" s="226"/>
      <c r="H248" s="228"/>
      <c r="I248" s="229"/>
      <c r="J248" s="228"/>
    </row>
    <row r="249" s="183" customFormat="1" ht="24" hidden="1" customHeight="1" spans="1:12">
      <c r="A249" s="183">
        <f t="shared" si="27"/>
        <v>7</v>
      </c>
      <c r="B249" s="236">
        <v>2320498</v>
      </c>
      <c r="C249" s="238" t="s">
        <v>1657</v>
      </c>
      <c r="D249" s="252">
        <v>6880000</v>
      </c>
      <c r="E249" s="226"/>
      <c r="F249" s="226"/>
      <c r="G249" s="226">
        <f>VLOOKUP(B249,[4]Sheet4!$A:$B,2,FALSE)</f>
        <v>6880000</v>
      </c>
      <c r="H249" s="228"/>
      <c r="I249" s="229"/>
      <c r="J249" s="228">
        <f t="shared" ref="J249:J252" si="28">I249/D249</f>
        <v>0</v>
      </c>
    </row>
    <row r="250" s="183" customFormat="1" ht="24" hidden="1" customHeight="1" spans="1:12">
      <c r="A250" s="183">
        <f t="shared" si="27"/>
        <v>7</v>
      </c>
      <c r="B250" s="236">
        <v>2320499</v>
      </c>
      <c r="C250" s="238" t="s">
        <v>1658</v>
      </c>
      <c r="D250" s="246"/>
      <c r="E250" s="226">
        <f>VLOOKUP(B250,[4]Sheet2!$A:$B,2,FALSE)</f>
        <v>7717923</v>
      </c>
      <c r="F250" s="226">
        <f>VLOOKUP(B250,[4]Sheet3!$A:$B,2,FALSE)</f>
        <v>9214201.5</v>
      </c>
      <c r="G250" s="226"/>
      <c r="H250" s="228">
        <f>G250/F250</f>
        <v>0</v>
      </c>
      <c r="I250" s="229"/>
      <c r="J250" s="228"/>
    </row>
    <row r="251" s="184" customFormat="1" ht="24" customHeight="1" spans="1:12">
      <c r="A251" s="184">
        <v>3</v>
      </c>
      <c r="B251" s="243">
        <v>233</v>
      </c>
      <c r="C251" s="244" t="s">
        <v>1659</v>
      </c>
      <c r="D251" s="248">
        <v>52123.1</v>
      </c>
      <c r="E251" s="215"/>
      <c r="F251" s="215"/>
      <c r="G251" s="215">
        <f>VLOOKUP(B251,[4]Sheet4!$A:$B,2,FALSE)</f>
        <v>81885.67</v>
      </c>
      <c r="H251" s="216"/>
      <c r="I251" s="249">
        <f>G251-D251</f>
        <v>29762.57</v>
      </c>
      <c r="J251" s="216">
        <f t="shared" si="28"/>
        <v>0.571005369979913</v>
      </c>
      <c r="K251" s="184">
        <f>G251/10000</f>
        <v>8.188567</v>
      </c>
      <c r="L251" s="184">
        <f>ROUND(K251,0)</f>
        <v>8</v>
      </c>
    </row>
    <row r="252" s="184" customFormat="1" ht="24" hidden="1" customHeight="1" spans="1:12">
      <c r="A252" s="184">
        <f t="shared" si="27"/>
        <v>5</v>
      </c>
      <c r="B252" s="239">
        <v>23304</v>
      </c>
      <c r="C252" s="240" t="s">
        <v>1660</v>
      </c>
      <c r="D252" s="247">
        <v>52123.1</v>
      </c>
      <c r="E252" s="220"/>
      <c r="F252" s="220"/>
      <c r="G252" s="220">
        <f>VLOOKUP(B252,[4]Sheet4!$A:$B,2,FALSE)</f>
        <v>81885.67</v>
      </c>
      <c r="H252" s="222"/>
      <c r="I252" s="223">
        <f>G252-D252</f>
        <v>29762.57</v>
      </c>
      <c r="J252" s="222">
        <f t="shared" si="28"/>
        <v>0.571005369979913</v>
      </c>
    </row>
    <row r="253" s="183" customFormat="1" ht="24" hidden="1" customHeight="1" spans="1:12">
      <c r="A253" s="183">
        <f t="shared" si="27"/>
        <v>7</v>
      </c>
      <c r="B253" s="236">
        <v>2330401</v>
      </c>
      <c r="C253" s="238" t="s">
        <v>1661</v>
      </c>
      <c r="D253" s="246"/>
      <c r="E253" s="226"/>
      <c r="F253" s="226"/>
      <c r="G253" s="226"/>
      <c r="H253" s="228"/>
      <c r="I253" s="229"/>
      <c r="J253" s="228"/>
    </row>
    <row r="254" s="183" customFormat="1" ht="24" hidden="1" customHeight="1" spans="1:12">
      <c r="A254" s="183">
        <f t="shared" si="27"/>
        <v>7</v>
      </c>
      <c r="B254" s="236">
        <v>2330405</v>
      </c>
      <c r="C254" s="238" t="s">
        <v>1662</v>
      </c>
      <c r="D254" s="246"/>
      <c r="E254" s="226"/>
      <c r="F254" s="226"/>
      <c r="G254" s="226"/>
      <c r="H254" s="228"/>
      <c r="I254" s="229"/>
      <c r="J254" s="228"/>
    </row>
    <row r="255" s="183" customFormat="1" ht="24" hidden="1" customHeight="1" spans="1:12">
      <c r="A255" s="183">
        <f t="shared" si="27"/>
        <v>7</v>
      </c>
      <c r="B255" s="236">
        <v>2330411</v>
      </c>
      <c r="C255" s="238" t="s">
        <v>1663</v>
      </c>
      <c r="D255" s="246">
        <v>51779.1</v>
      </c>
      <c r="E255" s="226"/>
      <c r="F255" s="226"/>
      <c r="G255" s="226">
        <f>VLOOKUP(B255,[4]Sheet4!$A:$B,2,FALSE)</f>
        <v>81541.67</v>
      </c>
      <c r="H255" s="228"/>
      <c r="I255" s="229">
        <f>G255-D255</f>
        <v>29762.57</v>
      </c>
      <c r="J255" s="228">
        <f>I255/D255</f>
        <v>0.574798905349842</v>
      </c>
    </row>
    <row r="256" s="183" customFormat="1" ht="24" hidden="1" customHeight="1" spans="1:12">
      <c r="A256" s="183">
        <f t="shared" si="27"/>
        <v>7</v>
      </c>
      <c r="B256" s="236">
        <v>2330413</v>
      </c>
      <c r="C256" s="238" t="s">
        <v>1664</v>
      </c>
      <c r="D256" s="246"/>
      <c r="E256" s="226"/>
      <c r="F256" s="226"/>
      <c r="G256" s="226"/>
      <c r="H256" s="228"/>
      <c r="I256" s="229"/>
      <c r="J256" s="228"/>
    </row>
    <row r="257" s="183" customFormat="1" ht="24" hidden="1" customHeight="1" spans="1:12">
      <c r="A257" s="183">
        <f t="shared" si="27"/>
        <v>7</v>
      </c>
      <c r="B257" s="236">
        <v>2330414</v>
      </c>
      <c r="C257" s="238" t="s">
        <v>1665</v>
      </c>
      <c r="D257" s="246"/>
      <c r="E257" s="226"/>
      <c r="F257" s="226"/>
      <c r="G257" s="226"/>
      <c r="H257" s="228"/>
      <c r="I257" s="229"/>
      <c r="J257" s="228"/>
    </row>
    <row r="258" s="183" customFormat="1" ht="24" hidden="1" customHeight="1" spans="1:12">
      <c r="A258" s="183">
        <f t="shared" si="27"/>
        <v>7</v>
      </c>
      <c r="B258" s="236">
        <v>2330416</v>
      </c>
      <c r="C258" s="238" t="s">
        <v>1666</v>
      </c>
      <c r="D258" s="246"/>
      <c r="E258" s="226"/>
      <c r="F258" s="226"/>
      <c r="G258" s="226"/>
      <c r="H258" s="228"/>
      <c r="I258" s="229"/>
      <c r="J258" s="228"/>
    </row>
    <row r="259" s="183" customFormat="1" ht="24" hidden="1" customHeight="1" spans="1:12">
      <c r="A259" s="183">
        <f t="shared" si="27"/>
        <v>7</v>
      </c>
      <c r="B259" s="236">
        <v>2330417</v>
      </c>
      <c r="C259" s="238" t="s">
        <v>1667</v>
      </c>
      <c r="D259" s="246"/>
      <c r="E259" s="226"/>
      <c r="F259" s="226"/>
      <c r="G259" s="226"/>
      <c r="H259" s="228"/>
      <c r="I259" s="229"/>
      <c r="J259" s="228"/>
    </row>
    <row r="260" s="183" customFormat="1" ht="24" hidden="1" customHeight="1" spans="1:12">
      <c r="A260" s="183">
        <f t="shared" si="27"/>
        <v>7</v>
      </c>
      <c r="B260" s="236">
        <v>2330418</v>
      </c>
      <c r="C260" s="238" t="s">
        <v>1668</v>
      </c>
      <c r="D260" s="246"/>
      <c r="E260" s="226"/>
      <c r="F260" s="226"/>
      <c r="G260" s="226"/>
      <c r="H260" s="228"/>
      <c r="I260" s="229"/>
      <c r="J260" s="228"/>
    </row>
    <row r="261" s="183" customFormat="1" ht="24" hidden="1" customHeight="1" spans="1:12">
      <c r="A261" s="183">
        <f t="shared" si="27"/>
        <v>7</v>
      </c>
      <c r="B261" s="236">
        <v>2330419</v>
      </c>
      <c r="C261" s="238" t="s">
        <v>1669</v>
      </c>
      <c r="D261" s="246"/>
      <c r="E261" s="226"/>
      <c r="F261" s="226"/>
      <c r="G261" s="226"/>
      <c r="H261" s="228"/>
      <c r="I261" s="229"/>
      <c r="J261" s="228"/>
    </row>
    <row r="262" s="183" customFormat="1" ht="24" hidden="1" customHeight="1" spans="1:12">
      <c r="A262" s="183">
        <f t="shared" si="27"/>
        <v>7</v>
      </c>
      <c r="B262" s="236">
        <v>2330420</v>
      </c>
      <c r="C262" s="238" t="s">
        <v>1670</v>
      </c>
      <c r="D262" s="246"/>
      <c r="E262" s="226"/>
      <c r="F262" s="226"/>
      <c r="G262" s="226"/>
      <c r="H262" s="228"/>
      <c r="I262" s="229"/>
      <c r="J262" s="228"/>
    </row>
    <row r="263" s="183" customFormat="1" ht="24" hidden="1" customHeight="1" spans="1:12">
      <c r="A263" s="183">
        <f t="shared" si="27"/>
        <v>7</v>
      </c>
      <c r="B263" s="236">
        <v>2330431</v>
      </c>
      <c r="C263" s="238" t="s">
        <v>1671</v>
      </c>
      <c r="D263" s="246"/>
      <c r="E263" s="226"/>
      <c r="F263" s="226"/>
      <c r="G263" s="226"/>
      <c r="H263" s="228"/>
      <c r="I263" s="229"/>
      <c r="J263" s="228"/>
    </row>
    <row r="264" s="183" customFormat="1" ht="24" hidden="1" customHeight="1" spans="1:12">
      <c r="A264" s="183">
        <f t="shared" si="27"/>
        <v>7</v>
      </c>
      <c r="B264" s="236">
        <v>2330432</v>
      </c>
      <c r="C264" s="238" t="s">
        <v>1672</v>
      </c>
      <c r="D264" s="246"/>
      <c r="E264" s="226"/>
      <c r="F264" s="226"/>
      <c r="G264" s="226"/>
      <c r="H264" s="228"/>
      <c r="I264" s="229"/>
      <c r="J264" s="228"/>
    </row>
    <row r="265" s="183" customFormat="1" ht="24" hidden="1" customHeight="1" spans="1:12">
      <c r="A265" s="183">
        <f t="shared" si="27"/>
        <v>7</v>
      </c>
      <c r="B265" s="236">
        <v>2330433</v>
      </c>
      <c r="C265" s="238" t="s">
        <v>1673</v>
      </c>
      <c r="D265" s="246"/>
      <c r="E265" s="226"/>
      <c r="F265" s="226"/>
      <c r="G265" s="226"/>
      <c r="H265" s="228"/>
      <c r="I265" s="229"/>
      <c r="J265" s="228"/>
    </row>
    <row r="266" s="183" customFormat="1" ht="24" hidden="1" customHeight="1" spans="1:12">
      <c r="A266" s="183">
        <f t="shared" si="27"/>
        <v>7</v>
      </c>
      <c r="B266" s="236">
        <v>2330498</v>
      </c>
      <c r="C266" s="238" t="s">
        <v>1674</v>
      </c>
      <c r="D266" s="246">
        <v>344</v>
      </c>
      <c r="E266" s="226"/>
      <c r="F266" s="226"/>
      <c r="G266" s="226">
        <f>VLOOKUP(B266,[4]Sheet4!$A:$B,2,FALSE)</f>
        <v>344</v>
      </c>
      <c r="H266" s="228"/>
      <c r="I266" s="229"/>
      <c r="J266" s="228">
        <f>I266/D266</f>
        <v>0</v>
      </c>
    </row>
    <row r="267" s="183" customFormat="1" ht="24" hidden="1" customHeight="1" spans="1:12">
      <c r="A267" s="183">
        <f t="shared" si="27"/>
        <v>7</v>
      </c>
      <c r="B267" s="236">
        <v>2330499</v>
      </c>
      <c r="C267" s="238" t="s">
        <v>1675</v>
      </c>
      <c r="D267" s="246"/>
      <c r="E267" s="226"/>
      <c r="F267" s="226"/>
      <c r="G267" s="226"/>
      <c r="H267" s="228"/>
      <c r="I267" s="229"/>
      <c r="J267" s="228"/>
    </row>
    <row r="268" s="184" customFormat="1" ht="24" customHeight="1" spans="1:12">
      <c r="A268" s="184">
        <v>3</v>
      </c>
      <c r="B268" s="243">
        <v>234</v>
      </c>
      <c r="C268" s="244" t="s">
        <v>1676</v>
      </c>
      <c r="D268" s="248"/>
      <c r="E268" s="215"/>
      <c r="F268" s="215"/>
      <c r="G268" s="215"/>
      <c r="H268" s="216"/>
      <c r="I268" s="249">
        <f>G268-D268</f>
        <v>0</v>
      </c>
      <c r="J268" s="216"/>
      <c r="K268" s="184">
        <f>G268/10000</f>
        <v>0</v>
      </c>
      <c r="L268" s="184">
        <f>ROUND(K268,0)</f>
        <v>0</v>
      </c>
    </row>
    <row r="269" s="184" customFormat="1" ht="24" hidden="1" customHeight="1" spans="1:12">
      <c r="A269" s="184">
        <f t="shared" si="27"/>
        <v>5</v>
      </c>
      <c r="B269" s="239">
        <v>23401</v>
      </c>
      <c r="C269" s="240" t="s">
        <v>1121</v>
      </c>
      <c r="D269" s="247"/>
      <c r="E269" s="221"/>
      <c r="F269" s="220"/>
      <c r="G269" s="220"/>
      <c r="H269" s="222"/>
      <c r="I269" s="223"/>
      <c r="J269" s="222"/>
    </row>
    <row r="270" s="183" customFormat="1" ht="24" hidden="1" customHeight="1" spans="1:12">
      <c r="A270" s="183">
        <f t="shared" si="27"/>
        <v>7</v>
      </c>
      <c r="B270" s="236">
        <v>2340101</v>
      </c>
      <c r="C270" s="238" t="s">
        <v>1677</v>
      </c>
      <c r="D270" s="246"/>
      <c r="E270" s="227"/>
      <c r="F270" s="226"/>
      <c r="G270" s="226"/>
      <c r="H270" s="228"/>
      <c r="I270" s="229"/>
      <c r="J270" s="228"/>
    </row>
    <row r="271" s="183" customFormat="1" ht="24" hidden="1" customHeight="1" spans="1:12">
      <c r="A271" s="183">
        <f t="shared" si="27"/>
        <v>7</v>
      </c>
      <c r="B271" s="236">
        <v>2340102</v>
      </c>
      <c r="C271" s="238" t="s">
        <v>1678</v>
      </c>
      <c r="D271" s="246"/>
      <c r="E271" s="227"/>
      <c r="F271" s="226"/>
      <c r="G271" s="226"/>
      <c r="H271" s="228"/>
      <c r="I271" s="229"/>
      <c r="J271" s="228"/>
    </row>
    <row r="272" s="183" customFormat="1" ht="24" hidden="1" customHeight="1" spans="1:12">
      <c r="A272" s="183">
        <f t="shared" ref="A272:A289" si="29">LEN(B272)</f>
        <v>7</v>
      </c>
      <c r="B272" s="236">
        <v>2340103</v>
      </c>
      <c r="C272" s="238" t="s">
        <v>1679</v>
      </c>
      <c r="D272" s="246"/>
      <c r="E272" s="227"/>
      <c r="F272" s="226"/>
      <c r="G272" s="226"/>
      <c r="H272" s="228"/>
      <c r="I272" s="229"/>
      <c r="J272" s="228"/>
    </row>
    <row r="273" s="183" customFormat="1" ht="24" hidden="1" customHeight="1" spans="1:10">
      <c r="A273" s="183">
        <f t="shared" si="29"/>
        <v>7</v>
      </c>
      <c r="B273" s="236">
        <v>2340104</v>
      </c>
      <c r="C273" s="238" t="s">
        <v>1680</v>
      </c>
      <c r="D273" s="246"/>
      <c r="E273" s="227"/>
      <c r="F273" s="226"/>
      <c r="G273" s="226"/>
      <c r="H273" s="228"/>
      <c r="I273" s="229"/>
      <c r="J273" s="228"/>
    </row>
    <row r="274" s="183" customFormat="1" ht="24" hidden="1" customHeight="1" spans="1:10">
      <c r="A274" s="183">
        <f t="shared" si="29"/>
        <v>7</v>
      </c>
      <c r="B274" s="236">
        <v>2340105</v>
      </c>
      <c r="C274" s="238" t="s">
        <v>1681</v>
      </c>
      <c r="D274" s="246"/>
      <c r="E274" s="227"/>
      <c r="F274" s="226"/>
      <c r="G274" s="226"/>
      <c r="H274" s="228"/>
      <c r="I274" s="229"/>
      <c r="J274" s="228"/>
    </row>
    <row r="275" s="183" customFormat="1" ht="24" hidden="1" customHeight="1" spans="1:10">
      <c r="A275" s="183">
        <f t="shared" si="29"/>
        <v>7</v>
      </c>
      <c r="B275" s="236">
        <v>2340106</v>
      </c>
      <c r="C275" s="238" t="s">
        <v>1682</v>
      </c>
      <c r="D275" s="246"/>
      <c r="E275" s="227"/>
      <c r="F275" s="226"/>
      <c r="G275" s="226"/>
      <c r="H275" s="228"/>
      <c r="I275" s="229"/>
      <c r="J275" s="228"/>
    </row>
    <row r="276" s="183" customFormat="1" ht="24" hidden="1" customHeight="1" spans="1:10">
      <c r="A276" s="183">
        <f t="shared" si="29"/>
        <v>7</v>
      </c>
      <c r="B276" s="236">
        <v>2340107</v>
      </c>
      <c r="C276" s="238" t="s">
        <v>1683</v>
      </c>
      <c r="D276" s="246"/>
      <c r="E276" s="227"/>
      <c r="F276" s="226"/>
      <c r="G276" s="226"/>
      <c r="H276" s="228"/>
      <c r="I276" s="229"/>
      <c r="J276" s="228"/>
    </row>
    <row r="277" s="183" customFormat="1" ht="24" hidden="1" customHeight="1" spans="1:10">
      <c r="A277" s="183">
        <f t="shared" si="29"/>
        <v>7</v>
      </c>
      <c r="B277" s="236">
        <v>2340108</v>
      </c>
      <c r="C277" s="238" t="s">
        <v>1684</v>
      </c>
      <c r="D277" s="246"/>
      <c r="E277" s="227"/>
      <c r="F277" s="226"/>
      <c r="G277" s="226"/>
      <c r="H277" s="228"/>
      <c r="I277" s="229"/>
      <c r="J277" s="228"/>
    </row>
    <row r="278" s="183" customFormat="1" ht="24" hidden="1" customHeight="1" spans="1:10">
      <c r="A278" s="183">
        <f t="shared" si="29"/>
        <v>7</v>
      </c>
      <c r="B278" s="236">
        <v>2340109</v>
      </c>
      <c r="C278" s="238" t="s">
        <v>1685</v>
      </c>
      <c r="D278" s="246"/>
      <c r="E278" s="227"/>
      <c r="F278" s="226"/>
      <c r="G278" s="226"/>
      <c r="H278" s="228"/>
      <c r="I278" s="229"/>
      <c r="J278" s="228"/>
    </row>
    <row r="279" s="183" customFormat="1" ht="24" hidden="1" customHeight="1" spans="1:10">
      <c r="A279" s="183">
        <f t="shared" si="29"/>
        <v>7</v>
      </c>
      <c r="B279" s="236">
        <v>2340110</v>
      </c>
      <c r="C279" s="238" t="s">
        <v>1686</v>
      </c>
      <c r="D279" s="246"/>
      <c r="E279" s="227"/>
      <c r="F279" s="226"/>
      <c r="G279" s="226"/>
      <c r="H279" s="228"/>
      <c r="I279" s="229"/>
      <c r="J279" s="228"/>
    </row>
    <row r="280" s="183" customFormat="1" ht="24" hidden="1" customHeight="1" spans="1:10">
      <c r="A280" s="183">
        <f t="shared" si="29"/>
        <v>7</v>
      </c>
      <c r="B280" s="236">
        <v>2340111</v>
      </c>
      <c r="C280" s="238" t="s">
        <v>1687</v>
      </c>
      <c r="D280" s="246"/>
      <c r="E280" s="227"/>
      <c r="F280" s="226"/>
      <c r="G280" s="226"/>
      <c r="H280" s="228"/>
      <c r="I280" s="229"/>
      <c r="J280" s="228"/>
    </row>
    <row r="281" s="183" customFormat="1" ht="24" hidden="1" customHeight="1" spans="1:10">
      <c r="A281" s="183">
        <f t="shared" si="29"/>
        <v>7</v>
      </c>
      <c r="B281" s="236">
        <v>2340199</v>
      </c>
      <c r="C281" s="238" t="s">
        <v>1688</v>
      </c>
      <c r="D281" s="246"/>
      <c r="E281" s="227"/>
      <c r="F281" s="226"/>
      <c r="G281" s="226"/>
      <c r="H281" s="228"/>
      <c r="I281" s="229"/>
      <c r="J281" s="228"/>
    </row>
    <row r="282" s="184" customFormat="1" ht="24" hidden="1" customHeight="1" spans="1:10">
      <c r="A282" s="184">
        <f t="shared" si="29"/>
        <v>5</v>
      </c>
      <c r="B282" s="262">
        <v>23402</v>
      </c>
      <c r="C282" s="263" t="s">
        <v>1689</v>
      </c>
      <c r="D282" s="247"/>
      <c r="E282" s="221"/>
      <c r="F282" s="220"/>
      <c r="G282" s="220"/>
      <c r="H282" s="222"/>
      <c r="I282" s="223"/>
      <c r="J282" s="222"/>
    </row>
    <row r="283" s="183" customFormat="1" ht="24" hidden="1" customHeight="1" spans="1:10">
      <c r="A283" s="183">
        <f t="shared" si="29"/>
        <v>7</v>
      </c>
      <c r="B283" s="236">
        <v>2340201</v>
      </c>
      <c r="C283" s="238" t="s">
        <v>1690</v>
      </c>
      <c r="D283" s="246"/>
      <c r="E283" s="227"/>
      <c r="F283" s="226"/>
      <c r="G283" s="226"/>
      <c r="H283" s="228"/>
      <c r="I283" s="229"/>
      <c r="J283" s="228"/>
    </row>
    <row r="284" s="183" customFormat="1" ht="24" hidden="1" customHeight="1" spans="1:10">
      <c r="A284" s="183">
        <f t="shared" si="29"/>
        <v>7</v>
      </c>
      <c r="B284" s="236">
        <v>2340202</v>
      </c>
      <c r="C284" s="238" t="s">
        <v>1691</v>
      </c>
      <c r="D284" s="246"/>
      <c r="E284" s="227"/>
      <c r="F284" s="226"/>
      <c r="G284" s="226"/>
      <c r="H284" s="228"/>
      <c r="I284" s="229"/>
      <c r="J284" s="228"/>
    </row>
    <row r="285" s="183" customFormat="1" ht="24" hidden="1" customHeight="1" spans="1:10">
      <c r="A285" s="183">
        <f t="shared" si="29"/>
        <v>7</v>
      </c>
      <c r="B285" s="236">
        <v>2340203</v>
      </c>
      <c r="C285" s="238" t="s">
        <v>1692</v>
      </c>
      <c r="D285" s="246"/>
      <c r="E285" s="227"/>
      <c r="F285" s="226"/>
      <c r="G285" s="226"/>
      <c r="H285" s="228"/>
      <c r="I285" s="229"/>
      <c r="J285" s="228"/>
    </row>
    <row r="286" s="183" customFormat="1" ht="24" hidden="1" customHeight="1" spans="1:10">
      <c r="A286" s="183">
        <f t="shared" si="29"/>
        <v>7</v>
      </c>
      <c r="B286" s="236">
        <v>2340204</v>
      </c>
      <c r="C286" s="238" t="s">
        <v>1693</v>
      </c>
      <c r="D286" s="246"/>
      <c r="E286" s="227"/>
      <c r="F286" s="226"/>
      <c r="G286" s="226"/>
      <c r="H286" s="228"/>
      <c r="I286" s="229"/>
      <c r="J286" s="228"/>
    </row>
    <row r="287" s="183" customFormat="1" ht="24" hidden="1" customHeight="1" spans="1:10">
      <c r="A287" s="183">
        <f t="shared" si="29"/>
        <v>7</v>
      </c>
      <c r="B287" s="236">
        <v>2340205</v>
      </c>
      <c r="C287" s="238" t="s">
        <v>1694</v>
      </c>
      <c r="D287" s="246"/>
      <c r="E287" s="227"/>
      <c r="F287" s="226"/>
      <c r="G287" s="226"/>
      <c r="H287" s="228"/>
      <c r="I287" s="229"/>
      <c r="J287" s="228"/>
    </row>
    <row r="288" s="183" customFormat="1" ht="24" hidden="1" customHeight="1" spans="1:10">
      <c r="A288" s="183">
        <f t="shared" si="29"/>
        <v>7</v>
      </c>
      <c r="B288" s="236">
        <v>2340299</v>
      </c>
      <c r="C288" s="238" t="s">
        <v>1695</v>
      </c>
      <c r="D288" s="246"/>
      <c r="E288" s="227"/>
      <c r="F288" s="226"/>
      <c r="G288" s="226"/>
      <c r="H288" s="228"/>
      <c r="I288" s="229"/>
      <c r="J288" s="228"/>
    </row>
    <row r="289" s="184" customFormat="1" ht="24" customHeight="1" spans="1:12">
      <c r="A289" s="183">
        <v>0</v>
      </c>
      <c r="B289" s="264">
        <v>23006</v>
      </c>
      <c r="C289" s="265" t="s">
        <v>1696</v>
      </c>
      <c r="D289" s="266">
        <v>992815</v>
      </c>
      <c r="E289" s="267">
        <f>VLOOKUP(B289,[4]Sheet2!$A:$B,2,FALSE)</f>
        <v>21418000</v>
      </c>
      <c r="F289" s="268"/>
      <c r="G289" s="268"/>
      <c r="H289" s="269"/>
      <c r="I289" s="270">
        <f t="shared" ref="I289:I292" si="30">G289-D289</f>
        <v>-992815</v>
      </c>
      <c r="J289" s="269">
        <f t="shared" ref="J289:J292" si="31">I289/D289</f>
        <v>-1</v>
      </c>
      <c r="K289" s="184">
        <f>G289/10000</f>
        <v>0</v>
      </c>
      <c r="L289" s="184">
        <f>ROUND(K289,0)</f>
        <v>0</v>
      </c>
    </row>
    <row r="290" s="184" customFormat="1" ht="24" customHeight="1" spans="1:12">
      <c r="A290" s="184">
        <v>0</v>
      </c>
      <c r="B290" s="264">
        <v>23008</v>
      </c>
      <c r="C290" s="265" t="s">
        <v>1086</v>
      </c>
      <c r="D290" s="271">
        <v>30010922.2</v>
      </c>
      <c r="E290" s="267">
        <f>VLOOKUP(B290,[4]Sheet2!$A:$B,2,FALSE)</f>
        <v>82944934.39</v>
      </c>
      <c r="F290" s="268">
        <f>VLOOKUP(B290,[4]Sheet3!$A:$B,2,FALSE)</f>
        <v>82944934.39</v>
      </c>
      <c r="G290" s="268">
        <v>83016934.39</v>
      </c>
      <c r="H290" s="269">
        <f t="shared" ref="H289:H292" si="32">G290/F290</f>
        <v>1.00086804577675</v>
      </c>
      <c r="I290" s="270">
        <f t="shared" si="30"/>
        <v>53006012.19</v>
      </c>
      <c r="J290" s="269">
        <f t="shared" si="31"/>
        <v>1.7662240379271</v>
      </c>
      <c r="K290" s="184">
        <f>G290/10000</f>
        <v>8301.693439</v>
      </c>
      <c r="L290" s="184">
        <f>ROUND(K290,0)</f>
        <v>8302</v>
      </c>
    </row>
    <row r="291" s="183" customFormat="1" ht="24" hidden="1" customHeight="1" spans="1:12">
      <c r="A291" s="183">
        <f t="shared" ref="A290:A319" si="33">LEN(B291)</f>
        <v>7</v>
      </c>
      <c r="B291" s="236">
        <v>2300802</v>
      </c>
      <c r="C291" s="238" t="s">
        <v>1697</v>
      </c>
      <c r="D291" s="242">
        <v>30010922.2</v>
      </c>
      <c r="E291" s="227">
        <f>VLOOKUP(B291,[4]Sheet2!$A:$B,2,FALSE)</f>
        <v>82944934.39</v>
      </c>
      <c r="F291" s="226">
        <v>82944934.39</v>
      </c>
      <c r="G291" s="226">
        <v>83016934.39</v>
      </c>
      <c r="H291" s="228">
        <f t="shared" si="32"/>
        <v>1.00086804577675</v>
      </c>
      <c r="I291" s="229">
        <f t="shared" si="30"/>
        <v>53006012.19</v>
      </c>
      <c r="J291" s="228">
        <f t="shared" si="31"/>
        <v>1.7662240379271</v>
      </c>
    </row>
    <row r="292" s="184" customFormat="1" ht="24" customHeight="1" spans="1:12">
      <c r="A292" s="184">
        <v>0</v>
      </c>
      <c r="B292" s="264">
        <v>23011</v>
      </c>
      <c r="C292" s="265" t="s">
        <v>1300</v>
      </c>
      <c r="D292" s="266"/>
      <c r="E292" s="221"/>
      <c r="F292" s="220"/>
      <c r="G292" s="220"/>
      <c r="H292" s="222"/>
      <c r="I292" s="223"/>
      <c r="J292" s="222"/>
      <c r="K292" s="184">
        <f>G292/10000</f>
        <v>0</v>
      </c>
      <c r="L292" s="184">
        <f>ROUND(K292,0)</f>
        <v>0</v>
      </c>
    </row>
    <row r="293" s="183" customFormat="1" ht="24" hidden="1" customHeight="1" spans="1:12">
      <c r="A293" s="183">
        <f t="shared" si="33"/>
        <v>7</v>
      </c>
      <c r="B293" s="236">
        <v>2301105</v>
      </c>
      <c r="C293" s="238" t="s">
        <v>1698</v>
      </c>
      <c r="D293" s="246"/>
      <c r="E293" s="227"/>
      <c r="F293" s="226"/>
      <c r="G293" s="226"/>
      <c r="H293" s="228"/>
      <c r="I293" s="229"/>
      <c r="J293" s="228"/>
    </row>
    <row r="294" s="183" customFormat="1" ht="24" hidden="1" customHeight="1" spans="1:12">
      <c r="A294" s="183">
        <f t="shared" si="33"/>
        <v>7</v>
      </c>
      <c r="B294" s="236">
        <v>2301109</v>
      </c>
      <c r="C294" s="238" t="s">
        <v>1699</v>
      </c>
      <c r="D294" s="246"/>
      <c r="E294" s="227"/>
      <c r="F294" s="226"/>
      <c r="G294" s="226"/>
      <c r="H294" s="228"/>
      <c r="I294" s="229"/>
      <c r="J294" s="228"/>
    </row>
    <row r="295" s="183" customFormat="1" ht="24" hidden="1" customHeight="1" spans="1:12">
      <c r="A295" s="183">
        <f t="shared" si="33"/>
        <v>7</v>
      </c>
      <c r="B295" s="236">
        <v>2301115</v>
      </c>
      <c r="C295" s="238" t="s">
        <v>1700</v>
      </c>
      <c r="D295" s="246"/>
      <c r="E295" s="227"/>
      <c r="F295" s="226"/>
      <c r="G295" s="226"/>
      <c r="H295" s="228"/>
      <c r="I295" s="229"/>
      <c r="J295" s="228"/>
    </row>
    <row r="296" s="183" customFormat="1" ht="24" hidden="1" customHeight="1" spans="1:12">
      <c r="A296" s="183">
        <f t="shared" si="33"/>
        <v>7</v>
      </c>
      <c r="B296" s="236">
        <v>2301117</v>
      </c>
      <c r="C296" s="238" t="s">
        <v>1701</v>
      </c>
      <c r="D296" s="246"/>
      <c r="E296" s="227"/>
      <c r="F296" s="226"/>
      <c r="G296" s="226"/>
      <c r="H296" s="228"/>
      <c r="I296" s="229"/>
      <c r="J296" s="228"/>
    </row>
    <row r="297" s="183" customFormat="1" ht="24" hidden="1" customHeight="1" spans="1:12">
      <c r="A297" s="183">
        <f t="shared" si="33"/>
        <v>7</v>
      </c>
      <c r="B297" s="236">
        <v>2301118</v>
      </c>
      <c r="C297" s="238" t="s">
        <v>1702</v>
      </c>
      <c r="D297" s="246"/>
      <c r="E297" s="227"/>
      <c r="F297" s="226"/>
      <c r="G297" s="226"/>
      <c r="H297" s="228"/>
      <c r="I297" s="229"/>
      <c r="J297" s="228"/>
    </row>
    <row r="298" s="183" customFormat="1" ht="24" hidden="1" customHeight="1" spans="1:12">
      <c r="A298" s="183">
        <f t="shared" si="33"/>
        <v>7</v>
      </c>
      <c r="B298" s="236">
        <v>2301120</v>
      </c>
      <c r="C298" s="238" t="s">
        <v>1703</v>
      </c>
      <c r="D298" s="246"/>
      <c r="E298" s="227"/>
      <c r="F298" s="226"/>
      <c r="G298" s="226"/>
      <c r="H298" s="228"/>
      <c r="I298" s="229"/>
      <c r="J298" s="228"/>
    </row>
    <row r="299" s="183" customFormat="1" ht="24" hidden="1" customHeight="1" spans="1:12">
      <c r="A299" s="183">
        <f t="shared" si="33"/>
        <v>7</v>
      </c>
      <c r="B299" s="236">
        <v>2301121</v>
      </c>
      <c r="C299" s="238" t="s">
        <v>1704</v>
      </c>
      <c r="D299" s="246"/>
      <c r="E299" s="227"/>
      <c r="F299" s="226"/>
      <c r="G299" s="226"/>
      <c r="H299" s="228"/>
      <c r="I299" s="229"/>
      <c r="J299" s="228"/>
    </row>
    <row r="300" s="183" customFormat="1" ht="24" hidden="1" customHeight="1" spans="1:12">
      <c r="A300" s="183">
        <f t="shared" si="33"/>
        <v>7</v>
      </c>
      <c r="B300" s="236">
        <v>2301122</v>
      </c>
      <c r="C300" s="238" t="s">
        <v>1705</v>
      </c>
      <c r="D300" s="246"/>
      <c r="E300" s="227"/>
      <c r="F300" s="226"/>
      <c r="G300" s="226"/>
      <c r="H300" s="228"/>
      <c r="I300" s="229"/>
      <c r="J300" s="228"/>
    </row>
    <row r="301" s="183" customFormat="1" ht="24" hidden="1" customHeight="1" spans="1:12">
      <c r="A301" s="183">
        <f t="shared" si="33"/>
        <v>7</v>
      </c>
      <c r="B301" s="236">
        <v>2301123</v>
      </c>
      <c r="C301" s="238" t="s">
        <v>1706</v>
      </c>
      <c r="D301" s="246"/>
      <c r="E301" s="227"/>
      <c r="F301" s="226"/>
      <c r="G301" s="226"/>
      <c r="H301" s="228"/>
      <c r="I301" s="229"/>
      <c r="J301" s="228"/>
    </row>
    <row r="302" s="183" customFormat="1" ht="24" hidden="1" customHeight="1" spans="1:12">
      <c r="A302" s="183">
        <f t="shared" si="33"/>
        <v>7</v>
      </c>
      <c r="B302" s="236">
        <v>2301124</v>
      </c>
      <c r="C302" s="238" t="s">
        <v>1707</v>
      </c>
      <c r="D302" s="246"/>
      <c r="E302" s="227"/>
      <c r="F302" s="226"/>
      <c r="G302" s="226"/>
      <c r="H302" s="228"/>
      <c r="I302" s="229"/>
      <c r="J302" s="228"/>
    </row>
    <row r="303" s="183" customFormat="1" ht="24" hidden="1" customHeight="1" spans="1:12">
      <c r="A303" s="183">
        <f t="shared" si="33"/>
        <v>7</v>
      </c>
      <c r="B303" s="236">
        <v>2301199</v>
      </c>
      <c r="C303" s="238" t="s">
        <v>1708</v>
      </c>
      <c r="D303" s="246"/>
      <c r="E303" s="227"/>
      <c r="F303" s="226"/>
      <c r="G303" s="226"/>
      <c r="H303" s="228"/>
      <c r="I303" s="229"/>
      <c r="J303" s="228"/>
    </row>
    <row r="304" s="183" customFormat="1" ht="24" customHeight="1" spans="1:12">
      <c r="A304" s="183">
        <v>0</v>
      </c>
      <c r="B304" s="272">
        <v>231</v>
      </c>
      <c r="C304" s="273" t="s">
        <v>1088</v>
      </c>
      <c r="D304" s="274"/>
      <c r="E304" s="233"/>
      <c r="F304" s="215"/>
      <c r="G304" s="215"/>
      <c r="H304" s="275"/>
      <c r="I304" s="276"/>
      <c r="J304" s="275"/>
      <c r="K304" s="184">
        <f>G304/10000</f>
        <v>0</v>
      </c>
      <c r="L304" s="184">
        <f>ROUND(K304,0)</f>
        <v>0</v>
      </c>
    </row>
    <row r="305" s="184" customFormat="1" ht="24" hidden="1" customHeight="1" spans="1:12">
      <c r="A305" s="184">
        <f t="shared" si="33"/>
        <v>5</v>
      </c>
      <c r="B305" s="239">
        <v>23104</v>
      </c>
      <c r="C305" s="240" t="s">
        <v>1709</v>
      </c>
      <c r="D305" s="247"/>
      <c r="E305" s="221"/>
      <c r="F305" s="220"/>
      <c r="G305" s="220"/>
      <c r="H305" s="222"/>
      <c r="I305" s="223"/>
      <c r="J305" s="222"/>
    </row>
    <row r="306" s="183" customFormat="1" ht="24" hidden="1" customHeight="1" spans="1:12">
      <c r="A306" s="183">
        <f t="shared" si="33"/>
        <v>7</v>
      </c>
      <c r="B306" s="236">
        <v>2310401</v>
      </c>
      <c r="C306" s="238" t="s">
        <v>1710</v>
      </c>
      <c r="D306" s="246"/>
      <c r="E306" s="226"/>
      <c r="F306" s="226"/>
      <c r="G306" s="226"/>
      <c r="H306" s="228"/>
      <c r="I306" s="229"/>
      <c r="J306" s="228"/>
    </row>
    <row r="307" s="183" customFormat="1" ht="24" hidden="1" customHeight="1" spans="1:12">
      <c r="A307" s="183">
        <f t="shared" si="33"/>
        <v>7</v>
      </c>
      <c r="B307" s="236">
        <v>2310405</v>
      </c>
      <c r="C307" s="238" t="s">
        <v>1711</v>
      </c>
      <c r="D307" s="246"/>
      <c r="E307" s="226"/>
      <c r="F307" s="226"/>
      <c r="G307" s="226"/>
      <c r="H307" s="228"/>
      <c r="I307" s="229"/>
      <c r="J307" s="228"/>
    </row>
    <row r="308" s="183" customFormat="1" ht="24" hidden="1" customHeight="1" spans="1:12">
      <c r="A308" s="183">
        <f t="shared" si="33"/>
        <v>7</v>
      </c>
      <c r="B308" s="236">
        <v>2310411</v>
      </c>
      <c r="C308" s="238" t="s">
        <v>1712</v>
      </c>
      <c r="D308" s="246"/>
      <c r="E308" s="226"/>
      <c r="F308" s="226"/>
      <c r="G308" s="226"/>
      <c r="H308" s="228"/>
      <c r="I308" s="229"/>
      <c r="J308" s="228"/>
    </row>
    <row r="309" s="183" customFormat="1" ht="24" hidden="1" customHeight="1" spans="1:12">
      <c r="A309" s="183">
        <f t="shared" si="33"/>
        <v>7</v>
      </c>
      <c r="B309" s="236">
        <v>2310413</v>
      </c>
      <c r="C309" s="238" t="s">
        <v>1713</v>
      </c>
      <c r="D309" s="246"/>
      <c r="E309" s="226"/>
      <c r="F309" s="226"/>
      <c r="G309" s="226"/>
      <c r="H309" s="228"/>
      <c r="I309" s="229"/>
      <c r="J309" s="228"/>
    </row>
    <row r="310" s="183" customFormat="1" ht="24" hidden="1" customHeight="1" spans="1:12">
      <c r="A310" s="183">
        <f t="shared" si="33"/>
        <v>7</v>
      </c>
      <c r="B310" s="236">
        <v>2310414</v>
      </c>
      <c r="C310" s="238" t="s">
        <v>1714</v>
      </c>
      <c r="D310" s="246"/>
      <c r="E310" s="226"/>
      <c r="F310" s="226"/>
      <c r="G310" s="226"/>
      <c r="H310" s="228"/>
      <c r="I310" s="229"/>
      <c r="J310" s="228"/>
    </row>
    <row r="311" s="183" customFormat="1" ht="24" hidden="1" customHeight="1" spans="1:12">
      <c r="A311" s="183">
        <f t="shared" si="33"/>
        <v>7</v>
      </c>
      <c r="B311" s="236">
        <v>2310416</v>
      </c>
      <c r="C311" s="238" t="s">
        <v>1715</v>
      </c>
      <c r="D311" s="246"/>
      <c r="E311" s="226"/>
      <c r="F311" s="226"/>
      <c r="G311" s="226"/>
      <c r="H311" s="228"/>
      <c r="I311" s="229"/>
      <c r="J311" s="228"/>
    </row>
    <row r="312" s="183" customFormat="1" ht="24" hidden="1" customHeight="1" spans="1:12">
      <c r="A312" s="183">
        <f t="shared" si="33"/>
        <v>7</v>
      </c>
      <c r="B312" s="236">
        <v>2310417</v>
      </c>
      <c r="C312" s="238" t="s">
        <v>1716</v>
      </c>
      <c r="D312" s="246"/>
      <c r="E312" s="226"/>
      <c r="F312" s="226"/>
      <c r="G312" s="226"/>
      <c r="H312" s="228"/>
      <c r="I312" s="229"/>
      <c r="J312" s="228"/>
    </row>
    <row r="313" s="183" customFormat="1" ht="24" hidden="1" customHeight="1" spans="1:12">
      <c r="A313" s="183">
        <f t="shared" si="33"/>
        <v>7</v>
      </c>
      <c r="B313" s="277">
        <v>2310418</v>
      </c>
      <c r="C313" s="278" t="s">
        <v>1717</v>
      </c>
      <c r="D313" s="279"/>
      <c r="E313" s="226"/>
      <c r="F313" s="226"/>
      <c r="G313" s="226"/>
      <c r="H313" s="228"/>
      <c r="I313" s="229"/>
      <c r="J313" s="228"/>
    </row>
    <row r="314" s="183" customFormat="1" ht="24" hidden="1" customHeight="1" spans="1:12">
      <c r="A314" s="183">
        <f t="shared" si="33"/>
        <v>7</v>
      </c>
      <c r="B314" s="280">
        <v>2310419</v>
      </c>
      <c r="C314" s="225" t="s">
        <v>1718</v>
      </c>
      <c r="D314" s="226"/>
      <c r="E314" s="226"/>
      <c r="F314" s="226"/>
      <c r="G314" s="226"/>
      <c r="H314" s="228"/>
      <c r="I314" s="229"/>
      <c r="J314" s="228"/>
    </row>
    <row r="315" s="183" customFormat="1" ht="24" hidden="1" customHeight="1" spans="1:12">
      <c r="A315" s="183">
        <f t="shared" si="33"/>
        <v>7</v>
      </c>
      <c r="B315" s="280">
        <v>2310420</v>
      </c>
      <c r="C315" s="225" t="s">
        <v>1719</v>
      </c>
      <c r="D315" s="226"/>
      <c r="E315" s="226"/>
      <c r="F315" s="226"/>
      <c r="G315" s="226"/>
      <c r="H315" s="228"/>
      <c r="I315" s="229"/>
      <c r="J315" s="228"/>
    </row>
    <row r="316" s="183" customFormat="1" ht="24" hidden="1" customHeight="1" spans="1:12">
      <c r="A316" s="183">
        <f t="shared" si="33"/>
        <v>7</v>
      </c>
      <c r="B316" s="280">
        <v>2310499</v>
      </c>
      <c r="C316" s="225" t="s">
        <v>1720</v>
      </c>
      <c r="D316" s="226"/>
      <c r="E316" s="226"/>
      <c r="F316" s="226"/>
      <c r="G316" s="226"/>
      <c r="H316" s="228"/>
      <c r="I316" s="229"/>
      <c r="J316" s="228"/>
    </row>
    <row r="317" s="184" customFormat="1" ht="24" customHeight="1" spans="1:12">
      <c r="A317" s="183">
        <v>0</v>
      </c>
      <c r="B317" s="281">
        <v>23009</v>
      </c>
      <c r="C317" s="282" t="s">
        <v>1089</v>
      </c>
      <c r="D317" s="283">
        <v>273094803.2</v>
      </c>
      <c r="E317" s="220"/>
      <c r="F317" s="268">
        <f>VLOOKUP(B317,[4]Sheet3!$A:$B,2,FALSE)</f>
        <v>37113300.65</v>
      </c>
      <c r="G317" s="220">
        <v>248327463.27</v>
      </c>
      <c r="H317" s="269">
        <f>G317/F317</f>
        <v>6.69106382134729</v>
      </c>
      <c r="I317" s="283">
        <f>G317-D317</f>
        <v>-24767339.93</v>
      </c>
      <c r="J317" s="269">
        <f>I317/D317</f>
        <v>-0.0906913629984446</v>
      </c>
      <c r="K317" s="184">
        <f>G317/10000</f>
        <v>24832.746327</v>
      </c>
      <c r="L317" s="184">
        <f>ROUND(K317,0)</f>
        <v>24833</v>
      </c>
    </row>
    <row r="318" s="183" customFormat="1" ht="24" hidden="1" customHeight="1" spans="1:12">
      <c r="A318" s="183">
        <f t="shared" si="33"/>
        <v>7</v>
      </c>
      <c r="B318" s="280">
        <v>2300902</v>
      </c>
      <c r="C318" s="225" t="s">
        <v>1721</v>
      </c>
      <c r="D318" s="229">
        <v>273094803.2</v>
      </c>
      <c r="E318" s="226"/>
      <c r="F318" s="226">
        <v>37113300.65</v>
      </c>
      <c r="G318" s="226">
        <v>248327463.27</v>
      </c>
      <c r="H318" s="228">
        <f>G318/F318</f>
        <v>6.69106382134729</v>
      </c>
      <c r="I318" s="229">
        <f>G318-D318</f>
        <v>-24767339.93</v>
      </c>
      <c r="J318" s="228">
        <f>I318/D318</f>
        <v>-0.0906913629984446</v>
      </c>
    </row>
    <row r="319" s="184" customFormat="1" ht="24" customHeight="1" spans="1:12">
      <c r="A319" s="184">
        <f t="shared" si="33"/>
        <v>0</v>
      </c>
      <c r="B319" s="284"/>
      <c r="C319" s="285" t="s">
        <v>1092</v>
      </c>
      <c r="D319" s="286">
        <f t="shared" ref="D319:G319" si="34">D7+D290+D292+D304+D317+D289</f>
        <v>406963059.17</v>
      </c>
      <c r="E319" s="286">
        <f t="shared" si="34"/>
        <v>299366780.88</v>
      </c>
      <c r="F319" s="286">
        <f t="shared" si="34"/>
        <v>579508919.83</v>
      </c>
      <c r="G319" s="286">
        <f t="shared" si="34"/>
        <v>627025842.72</v>
      </c>
      <c r="H319" s="287">
        <f>G319/F319</f>
        <v>1.08199515359304</v>
      </c>
      <c r="I319" s="286">
        <f>G319-D319</f>
        <v>220062783.55</v>
      </c>
      <c r="J319" s="287">
        <f>I319/D319</f>
        <v>0.54074387979788</v>
      </c>
      <c r="K319" s="184">
        <f>G319/10000</f>
        <v>62702.584272</v>
      </c>
      <c r="L319" s="184">
        <f>ROUND(K319,0)</f>
        <v>62703</v>
      </c>
    </row>
  </sheetData>
  <autoFilter xmlns:etc="http://www.wps.cn/officeDocument/2017/etCustomData" ref="A6:J319" etc:filterBottomFollowUsedRange="0">
    <filterColumn colId="0">
      <customFilters>
        <customFilter operator="equal" val="0"/>
        <customFilter operator="equal" val="3"/>
      </customFilters>
    </filterColumn>
    <extLst/>
  </autoFilter>
  <mergeCells count="10">
    <mergeCell ref="C2:J2"/>
    <mergeCell ref="E4:J4"/>
    <mergeCell ref="I5:J5"/>
    <mergeCell ref="B4:B6"/>
    <mergeCell ref="C4:C6"/>
    <mergeCell ref="D4:D6"/>
    <mergeCell ref="E5:E6"/>
    <mergeCell ref="F5:F6"/>
    <mergeCell ref="G5:G6"/>
    <mergeCell ref="H5:H6"/>
  </mergeCells>
  <printOptions horizontalCentered="1"/>
  <pageMargins left="0.751388888888889" right="0.751388888888889" top="0.60625" bottom="0.60625" header="0.5" footer="0.5"/>
  <pageSetup paperSize="9" scale="74" firstPageNumber="128" fitToHeight="0" orientation="landscape" useFirstPageNumber="1" horizontalDpi="600"/>
  <headerFooter>
    <oddFooter>&amp;R-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3"/>
  <sheetViews>
    <sheetView workbookViewId="0">
      <selection activeCell="C24" sqref="A1:D53"/>
    </sheetView>
  </sheetViews>
  <sheetFormatPr defaultColWidth="12.125" defaultRowHeight="15.65" customHeight="1" outlineLevelCol="3"/>
  <cols>
    <col min="1" max="1" width="57.2583333333333" style="93" customWidth="1"/>
    <col min="2" max="2" width="19" style="93" customWidth="1"/>
    <col min="3" max="3" width="57.2583333333333" style="93" customWidth="1"/>
    <col min="4" max="4" width="19" style="93" customWidth="1"/>
    <col min="5" max="16384" width="12.125" style="92"/>
  </cols>
  <sheetData>
    <row r="1" customHeight="1" spans="1:4">
      <c r="A1" s="94" t="s">
        <v>1722</v>
      </c>
    </row>
    <row r="2" s="92" customFormat="1" ht="33.75" customHeight="1" spans="1:4">
      <c r="A2" s="176" t="str">
        <f>'[3]##BASEINFO'!$B$2&amp;"度"&amp;'[3]##BASEINFO'!$B$7&amp;"政府性基金预算转移性收支决算录入表"</f>
        <v>2025年度柳南区政府性基金预算转移性收支决算录入表</v>
      </c>
      <c r="B2" s="176"/>
      <c r="C2" s="176"/>
      <c r="D2" s="176"/>
    </row>
    <row r="3" s="92" customFormat="1" ht="17.25" customHeight="1" spans="1:4">
      <c r="A3" s="96" t="s">
        <v>1723</v>
      </c>
      <c r="B3" s="96"/>
      <c r="C3" s="96"/>
      <c r="D3" s="96"/>
    </row>
    <row r="4" s="92" customFormat="1" ht="17.25" customHeight="1" spans="1:4">
      <c r="A4" s="96" t="str">
        <f>"单位："&amp;'[3]##BASEINFO'!$B$19</f>
        <v>单位：万元</v>
      </c>
      <c r="B4" s="96"/>
      <c r="C4" s="96"/>
      <c r="D4" s="96"/>
    </row>
    <row r="5" s="92" customFormat="1" ht="17.25" customHeight="1" spans="1:4">
      <c r="A5" s="97" t="s">
        <v>52</v>
      </c>
      <c r="B5" s="97" t="s">
        <v>1724</v>
      </c>
      <c r="C5" s="97" t="s">
        <v>52</v>
      </c>
      <c r="D5" s="97" t="s">
        <v>1724</v>
      </c>
    </row>
    <row r="6" s="92" customFormat="1" ht="17.25" customHeight="1" spans="1:4">
      <c r="A6" s="99" t="s">
        <v>1725</v>
      </c>
      <c r="B6" s="100">
        <f>'[3]L10'!C6</f>
        <v>344</v>
      </c>
      <c r="C6" s="99" t="s">
        <v>1726</v>
      </c>
      <c r="D6" s="100">
        <f>'[3]L10'!P6</f>
        <v>29568</v>
      </c>
    </row>
    <row r="7" s="92" customFormat="1" ht="17.25" customHeight="1" spans="1:4">
      <c r="A7" s="99" t="s">
        <v>1727</v>
      </c>
      <c r="B7" s="100">
        <f>B8</f>
        <v>25103</v>
      </c>
      <c r="C7" s="99" t="s">
        <v>1728</v>
      </c>
      <c r="D7" s="100">
        <f>D8</f>
        <v>0</v>
      </c>
    </row>
    <row r="8" s="92" customFormat="1" ht="17.25" customHeight="1" spans="1:4">
      <c r="A8" s="99" t="s">
        <v>1729</v>
      </c>
      <c r="B8" s="100">
        <f>SUM(B9:B19)</f>
        <v>25103</v>
      </c>
      <c r="C8" s="99" t="s">
        <v>1730</v>
      </c>
      <c r="D8" s="100">
        <f>SUM(D9:D19)</f>
        <v>0</v>
      </c>
    </row>
    <row r="9" s="92" customFormat="1" ht="17.25" customHeight="1" spans="1:4">
      <c r="A9" s="99" t="s">
        <v>1260</v>
      </c>
      <c r="B9" s="172"/>
      <c r="C9" s="99" t="s">
        <v>1260</v>
      </c>
      <c r="D9" s="172"/>
    </row>
    <row r="10" s="92" customFormat="1" ht="17.25" customHeight="1" spans="1:4">
      <c r="A10" s="99" t="s">
        <v>1261</v>
      </c>
      <c r="B10" s="172">
        <v>12</v>
      </c>
      <c r="C10" s="99" t="s">
        <v>1261</v>
      </c>
      <c r="D10" s="172"/>
    </row>
    <row r="11" s="92" customFormat="1" ht="17.25" customHeight="1" spans="1:4">
      <c r="A11" s="99" t="s">
        <v>1262</v>
      </c>
      <c r="B11" s="172"/>
      <c r="C11" s="99" t="s">
        <v>1262</v>
      </c>
      <c r="D11" s="172"/>
    </row>
    <row r="12" s="92" customFormat="1" ht="17.25" customHeight="1" spans="1:4">
      <c r="A12" s="99" t="s">
        <v>922</v>
      </c>
      <c r="B12" s="172"/>
      <c r="C12" s="99" t="s">
        <v>922</v>
      </c>
      <c r="D12" s="172"/>
    </row>
    <row r="13" s="92" customFormat="1" ht="17.25" customHeight="1" spans="1:4">
      <c r="A13" s="99" t="s">
        <v>1264</v>
      </c>
      <c r="B13" s="172">
        <v>5160</v>
      </c>
      <c r="C13" s="99" t="s">
        <v>1264</v>
      </c>
      <c r="D13" s="172"/>
    </row>
    <row r="14" s="92" customFormat="1" ht="17.25" customHeight="1" spans="1:4">
      <c r="A14" s="99" t="s">
        <v>1265</v>
      </c>
      <c r="B14" s="172">
        <v>447</v>
      </c>
      <c r="C14" s="99" t="s">
        <v>1265</v>
      </c>
      <c r="D14" s="172"/>
    </row>
    <row r="15" s="92" customFormat="1" ht="17.25" customHeight="1" spans="1:4">
      <c r="A15" s="99" t="s">
        <v>923</v>
      </c>
      <c r="B15" s="172"/>
      <c r="C15" s="99" t="s">
        <v>923</v>
      </c>
      <c r="D15" s="172"/>
    </row>
    <row r="16" s="92" customFormat="1" ht="17.25" customHeight="1" spans="1:4">
      <c r="A16" s="99" t="s">
        <v>1266</v>
      </c>
      <c r="B16" s="172"/>
      <c r="C16" s="99" t="s">
        <v>1266</v>
      </c>
      <c r="D16" s="172"/>
    </row>
    <row r="17" s="92" customFormat="1" ht="17.25" customHeight="1" spans="1:4">
      <c r="A17" s="103" t="s">
        <v>1269</v>
      </c>
      <c r="B17" s="172"/>
      <c r="C17" s="103" t="s">
        <v>1269</v>
      </c>
      <c r="D17" s="172"/>
    </row>
    <row r="18" s="92" customFormat="1" ht="17.25" customHeight="1" spans="1:4">
      <c r="A18" s="103" t="s">
        <v>1731</v>
      </c>
      <c r="B18" s="172">
        <v>19189</v>
      </c>
      <c r="C18" s="103" t="s">
        <v>1732</v>
      </c>
      <c r="D18" s="172"/>
    </row>
    <row r="19" s="92" customFormat="1" ht="17.25" customHeight="1" spans="1:4">
      <c r="A19" s="103" t="s">
        <v>1272</v>
      </c>
      <c r="B19" s="172">
        <v>295</v>
      </c>
      <c r="C19" s="103" t="s">
        <v>925</v>
      </c>
      <c r="D19" s="172"/>
    </row>
    <row r="20" s="92" customFormat="1" ht="17.25" customHeight="1" spans="1:4">
      <c r="A20" s="103" t="s">
        <v>1733</v>
      </c>
      <c r="B20" s="100">
        <f>SUM(B21:B23)</f>
        <v>0</v>
      </c>
      <c r="C20" s="103" t="s">
        <v>1734</v>
      </c>
      <c r="D20" s="100">
        <f>SUM(D21:D23)</f>
        <v>0</v>
      </c>
    </row>
    <row r="21" s="92" customFormat="1" ht="17.25" customHeight="1" spans="1:4">
      <c r="A21" s="103" t="s">
        <v>1735</v>
      </c>
      <c r="B21" s="172"/>
      <c r="C21" s="103" t="s">
        <v>1736</v>
      </c>
      <c r="D21" s="172"/>
    </row>
    <row r="22" s="92" customFormat="1" ht="17.25" customHeight="1" spans="1:4">
      <c r="A22" s="103" t="s">
        <v>1737</v>
      </c>
      <c r="B22" s="172"/>
      <c r="C22" s="103" t="s">
        <v>1738</v>
      </c>
      <c r="D22" s="172"/>
    </row>
    <row r="23" s="92" customFormat="1" ht="17.25" customHeight="1" spans="1:4">
      <c r="A23" s="103" t="s">
        <v>1739</v>
      </c>
      <c r="B23" s="172"/>
      <c r="C23" s="103" t="s">
        <v>1740</v>
      </c>
      <c r="D23" s="172"/>
    </row>
    <row r="24" s="92" customFormat="1" ht="17.25" customHeight="1" spans="1:4">
      <c r="A24" s="99" t="s">
        <v>1741</v>
      </c>
      <c r="B24" s="102"/>
      <c r="C24" s="99"/>
      <c r="D24" s="104"/>
    </row>
    <row r="25" s="92" customFormat="1" ht="17.25" customHeight="1" spans="1:4">
      <c r="A25" s="99" t="s">
        <v>1742</v>
      </c>
      <c r="B25" s="102">
        <v>27309</v>
      </c>
      <c r="C25" s="99"/>
      <c r="D25" s="104"/>
    </row>
    <row r="26" s="92" customFormat="1" ht="17.25" customHeight="1" spans="1:4">
      <c r="A26" s="99" t="s">
        <v>1743</v>
      </c>
      <c r="B26" s="100">
        <f>B28</f>
        <v>344</v>
      </c>
      <c r="C26" s="99" t="s">
        <v>1744</v>
      </c>
      <c r="D26" s="105">
        <v>8302</v>
      </c>
    </row>
    <row r="27" s="92" customFormat="1" ht="17.25" customHeight="1" spans="1:4">
      <c r="A27" s="99" t="s">
        <v>1745</v>
      </c>
      <c r="B27" s="177"/>
      <c r="C27" s="99"/>
      <c r="D27" s="104"/>
    </row>
    <row r="28" s="92" customFormat="1" ht="17.25" customHeight="1" spans="1:4">
      <c r="A28" s="99" t="s">
        <v>1746</v>
      </c>
      <c r="B28" s="100">
        <f>SUM(B29:B36)</f>
        <v>344</v>
      </c>
      <c r="C28" s="99"/>
      <c r="D28" s="104"/>
    </row>
    <row r="29" s="92" customFormat="1" ht="17.25" customHeight="1" spans="1:4">
      <c r="A29" s="103" t="s">
        <v>1747</v>
      </c>
      <c r="B29" s="105"/>
      <c r="C29" s="99"/>
      <c r="D29" s="104"/>
    </row>
    <row r="30" s="92" customFormat="1" ht="17.25" customHeight="1" spans="1:4">
      <c r="A30" s="103" t="s">
        <v>1748</v>
      </c>
      <c r="B30" s="105"/>
      <c r="C30" s="99"/>
      <c r="D30" s="104"/>
    </row>
    <row r="31" s="92" customFormat="1" ht="15.75" customHeight="1" spans="1:4">
      <c r="A31" s="103" t="s">
        <v>1749</v>
      </c>
      <c r="B31" s="105"/>
      <c r="C31" s="99"/>
      <c r="D31" s="104"/>
    </row>
    <row r="32" s="92" customFormat="1" ht="15.75" customHeight="1" spans="1:4">
      <c r="A32" s="103" t="s">
        <v>1750</v>
      </c>
      <c r="B32" s="105">
        <v>344</v>
      </c>
      <c r="C32" s="99"/>
      <c r="D32" s="104"/>
    </row>
    <row r="33" s="92" customFormat="1" ht="17.25" customHeight="1" spans="1:4">
      <c r="A33" s="103" t="s">
        <v>1751</v>
      </c>
      <c r="B33" s="105"/>
      <c r="C33" s="99"/>
      <c r="D33" s="104"/>
    </row>
    <row r="34" s="92" customFormat="1" ht="17.25" customHeight="1" spans="1:4">
      <c r="A34" s="103" t="s">
        <v>1752</v>
      </c>
      <c r="B34" s="105"/>
      <c r="C34" s="99"/>
      <c r="D34" s="104"/>
    </row>
    <row r="35" s="92" customFormat="1" ht="17.25" customHeight="1" spans="1:4">
      <c r="A35" s="103" t="s">
        <v>1753</v>
      </c>
      <c r="B35" s="105"/>
      <c r="C35" s="99"/>
      <c r="D35" s="104"/>
    </row>
    <row r="36" s="92" customFormat="1" ht="17.25" customHeight="1" spans="1:4">
      <c r="A36" s="103" t="s">
        <v>1754</v>
      </c>
      <c r="B36" s="105"/>
      <c r="C36" s="99"/>
      <c r="D36" s="177"/>
    </row>
    <row r="37" s="92" customFormat="1" ht="17.25" customHeight="1" spans="1:4">
      <c r="A37" s="103" t="s">
        <v>1287</v>
      </c>
      <c r="B37" s="178">
        <f>B42</f>
        <v>0</v>
      </c>
      <c r="C37" s="99" t="s">
        <v>1088</v>
      </c>
      <c r="D37" s="100">
        <f>D38</f>
        <v>0</v>
      </c>
    </row>
    <row r="38" s="92" customFormat="1" ht="17.25" customHeight="1" spans="1:4">
      <c r="A38" s="103" t="s">
        <v>1755</v>
      </c>
      <c r="B38" s="179"/>
      <c r="C38" s="99" t="s">
        <v>1709</v>
      </c>
      <c r="D38" s="105"/>
    </row>
    <row r="39" s="92" customFormat="1" ht="17.25" customHeight="1" spans="1:4">
      <c r="A39" s="103" t="s">
        <v>1756</v>
      </c>
      <c r="B39" s="179"/>
      <c r="C39" s="99" t="s">
        <v>1757</v>
      </c>
      <c r="D39" s="177"/>
    </row>
    <row r="40" s="92" customFormat="1" ht="17.25" customHeight="1" spans="1:4">
      <c r="A40" s="103" t="s">
        <v>1758</v>
      </c>
      <c r="B40" s="179"/>
      <c r="C40" s="103" t="s">
        <v>1759</v>
      </c>
      <c r="D40" s="177"/>
    </row>
    <row r="41" s="92" customFormat="1" ht="17.25" customHeight="1" spans="1:4">
      <c r="A41" s="103" t="s">
        <v>1760</v>
      </c>
      <c r="B41" s="179"/>
      <c r="C41" s="103" t="s">
        <v>1761</v>
      </c>
      <c r="D41" s="177"/>
    </row>
    <row r="42" s="92" customFormat="1" ht="17.25" customHeight="1" spans="1:4">
      <c r="A42" s="103" t="s">
        <v>1288</v>
      </c>
      <c r="B42" s="178">
        <f>B43</f>
        <v>0</v>
      </c>
      <c r="C42" s="103"/>
      <c r="D42" s="177"/>
    </row>
    <row r="43" s="92" customFormat="1" ht="17.25" customHeight="1" spans="1:4">
      <c r="A43" s="180" t="s">
        <v>1762</v>
      </c>
      <c r="B43" s="105"/>
      <c r="C43" s="181"/>
      <c r="D43" s="104"/>
    </row>
    <row r="44" s="92" customFormat="1" ht="17.25" customHeight="1" spans="1:4">
      <c r="A44" s="103" t="s">
        <v>1299</v>
      </c>
      <c r="B44" s="182">
        <f>B45</f>
        <v>9602</v>
      </c>
      <c r="C44" s="181" t="s">
        <v>1300</v>
      </c>
      <c r="D44" s="172"/>
    </row>
    <row r="45" s="92" customFormat="1" ht="17.25" customHeight="1" spans="1:4">
      <c r="A45" s="103" t="s">
        <v>1432</v>
      </c>
      <c r="B45" s="172">
        <v>9602</v>
      </c>
      <c r="C45" s="103"/>
      <c r="D45" s="104"/>
    </row>
    <row r="46" s="92" customFormat="1" ht="17.25" customHeight="1" spans="1:4">
      <c r="A46" s="103" t="s">
        <v>1763</v>
      </c>
      <c r="B46" s="172"/>
      <c r="C46" s="103" t="s">
        <v>1764</v>
      </c>
      <c r="D46" s="172"/>
    </row>
    <row r="47" s="92" customFormat="1" ht="17.25" customHeight="1" spans="1:4">
      <c r="A47" s="103" t="s">
        <v>1765</v>
      </c>
      <c r="B47" s="172"/>
      <c r="C47" s="103" t="s">
        <v>1766</v>
      </c>
      <c r="D47" s="172"/>
    </row>
    <row r="48" s="92" customFormat="1" ht="17.25" customHeight="1" spans="1:4">
      <c r="A48" s="103" t="s">
        <v>1767</v>
      </c>
      <c r="B48" s="100">
        <f>B49+B50</f>
        <v>0</v>
      </c>
      <c r="C48" s="103" t="s">
        <v>1768</v>
      </c>
      <c r="D48" s="100">
        <f>D49+D50</f>
        <v>0</v>
      </c>
    </row>
    <row r="49" s="92" customFormat="1" ht="17.25" customHeight="1" spans="1:4">
      <c r="A49" s="103" t="s">
        <v>1769</v>
      </c>
      <c r="B49" s="105"/>
      <c r="C49" s="103" t="s">
        <v>1770</v>
      </c>
      <c r="D49" s="105"/>
    </row>
    <row r="50" s="92" customFormat="1" ht="17.25" customHeight="1" spans="1:4">
      <c r="A50" s="103" t="s">
        <v>1771</v>
      </c>
      <c r="B50" s="105"/>
      <c r="C50" s="103" t="s">
        <v>1772</v>
      </c>
      <c r="D50" s="105"/>
    </row>
    <row r="51" s="92" customFormat="1" ht="17.25" customHeight="1" spans="1:4">
      <c r="A51" s="99"/>
      <c r="B51" s="104"/>
      <c r="C51" s="103" t="s">
        <v>1773</v>
      </c>
      <c r="D51" s="100">
        <f>'[3]L10'!AA6</f>
        <v>0</v>
      </c>
    </row>
    <row r="52" s="92" customFormat="1" ht="17.25" customHeight="1" spans="1:4">
      <c r="A52" s="99"/>
      <c r="B52" s="104"/>
      <c r="C52" s="99" t="s">
        <v>1774</v>
      </c>
      <c r="D52" s="100">
        <f>B53-D6-D7-D20-D26-D37-D44-D46-D47-D48-D51</f>
        <v>24832</v>
      </c>
    </row>
    <row r="53" s="92" customFormat="1" ht="17.25" customHeight="1" spans="1:4">
      <c r="A53" s="97" t="s">
        <v>1775</v>
      </c>
      <c r="B53" s="100">
        <f>SUM(B6,B7,B20,B24:B26,B37,B44,B46:B48)</f>
        <v>62702</v>
      </c>
      <c r="C53" s="97" t="s">
        <v>1776</v>
      </c>
      <c r="D53" s="100">
        <f>SUM(D6,D7,D20,D26,D37,D44,D46:D48,D51:D52)</f>
        <v>62702</v>
      </c>
    </row>
  </sheetData>
  <mergeCells count="3">
    <mergeCell ref="A2:D2"/>
    <mergeCell ref="A3:D3"/>
    <mergeCell ref="A4:D4"/>
  </mergeCells>
  <dataValidations count="1">
    <dataValidation type="decimal" operator="between" allowBlank="1" showInputMessage="1" showErrorMessage="1" sqref="D26 D44 B53 B6:B26 B28:B37 B42:B50 D6:D23 D37:D38 D46:D53">
      <formula1>-99999999999999</formula1>
      <formula2>99999999999999</formula2>
    </dataValidation>
  </dataValidations>
  <printOptions horizontalCentered="1"/>
  <pageMargins left="0.751388888888889" right="0.751388888888889" top="0.60625" bottom="0.60625" header="0.511805555555556" footer="0.511805555555556"/>
  <pageSetup paperSize="9" scale="57" firstPageNumber="129" fitToHeight="0" orientation="portrait" useFirstPageNumber="1" horizontalDpi="600"/>
  <headerFooter>
    <oddFooter>&amp;R-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workbookViewId="0">
      <selection activeCell="E14" sqref="E14"/>
    </sheetView>
  </sheetViews>
  <sheetFormatPr defaultColWidth="12.125" defaultRowHeight="17" customHeight="1"/>
  <cols>
    <col min="1" max="1" width="33.5" style="93" customWidth="1"/>
    <col min="2" max="10" width="14.7583333333333" style="93" customWidth="1"/>
    <col min="11" max="16384" width="12.125" style="92"/>
  </cols>
  <sheetData>
    <row r="1" customHeight="1" spans="1:10">
      <c r="A1" s="94" t="s">
        <v>1777</v>
      </c>
    </row>
    <row r="2" s="92" customFormat="1" ht="33.75" customHeight="1" spans="1:10">
      <c r="A2" s="95" t="str">
        <f>'[3]##BASEINFO'!$B$2&amp;"度"&amp;'[3]##BASEINFO'!$B$7&amp;"地方政府债务余额情况录入表"</f>
        <v>2025年度柳南区地方政府债务余额情况录入表</v>
      </c>
      <c r="B2" s="95"/>
      <c r="C2" s="95"/>
      <c r="D2" s="95"/>
      <c r="E2" s="95"/>
      <c r="F2" s="95"/>
      <c r="G2" s="95"/>
      <c r="H2" s="95"/>
      <c r="I2" s="95"/>
      <c r="J2" s="95"/>
    </row>
    <row r="3" s="92" customFormat="1" ht="17.25" customHeight="1" spans="1:10">
      <c r="A3" s="96" t="s">
        <v>1361</v>
      </c>
      <c r="B3" s="96"/>
      <c r="C3" s="96"/>
      <c r="D3" s="96"/>
      <c r="E3" s="96"/>
      <c r="F3" s="96"/>
      <c r="G3" s="96"/>
      <c r="H3" s="96"/>
      <c r="I3" s="96"/>
      <c r="J3" s="96"/>
    </row>
    <row r="4" s="92" customFormat="1" ht="17.25" customHeight="1" spans="1:10">
      <c r="A4" s="96" t="str">
        <f>"单位："&amp;'[3]##BASEINFO'!$B$19</f>
        <v>单位：万元</v>
      </c>
      <c r="B4" s="96"/>
      <c r="C4" s="96"/>
      <c r="D4" s="96"/>
      <c r="E4" s="96"/>
      <c r="F4" s="96"/>
      <c r="G4" s="96"/>
      <c r="H4" s="96"/>
      <c r="I4" s="96"/>
      <c r="J4" s="96"/>
    </row>
    <row r="5" s="92" customFormat="1" ht="17.25" customHeight="1" spans="1:10">
      <c r="A5" s="97" t="s">
        <v>52</v>
      </c>
      <c r="B5" s="97" t="s">
        <v>1362</v>
      </c>
      <c r="C5" s="97" t="s">
        <v>1363</v>
      </c>
      <c r="D5" s="97"/>
      <c r="E5" s="97"/>
      <c r="F5" s="97"/>
      <c r="G5" s="97"/>
      <c r="H5" s="97" t="s">
        <v>1364</v>
      </c>
      <c r="I5" s="97"/>
      <c r="J5" s="97"/>
    </row>
    <row r="6" s="92" customFormat="1" ht="17.25" customHeight="1" spans="1:10">
      <c r="A6" s="97"/>
      <c r="B6" s="97"/>
      <c r="C6" s="97" t="s">
        <v>1365</v>
      </c>
      <c r="D6" s="97" t="s">
        <v>1366</v>
      </c>
      <c r="E6" s="97" t="s">
        <v>1367</v>
      </c>
      <c r="F6" s="97" t="s">
        <v>1368</v>
      </c>
      <c r="G6" s="97" t="s">
        <v>1369</v>
      </c>
      <c r="H6" s="97" t="s">
        <v>1365</v>
      </c>
      <c r="I6" s="97" t="s">
        <v>1370</v>
      </c>
      <c r="J6" s="97" t="s">
        <v>1371</v>
      </c>
    </row>
    <row r="7" s="92" customFormat="1" ht="17.25" customHeight="1" spans="1:10">
      <c r="A7" s="99" t="s">
        <v>1372</v>
      </c>
      <c r="B7" s="100">
        <f>SUM(C7,H7)</f>
        <v>44789</v>
      </c>
      <c r="C7" s="100">
        <f t="shared" ref="C7:C12" si="0">SUM(D7:G7)</f>
        <v>17630</v>
      </c>
      <c r="D7" s="102">
        <v>17630</v>
      </c>
      <c r="E7" s="102"/>
      <c r="F7" s="102"/>
      <c r="G7" s="102"/>
      <c r="H7" s="100">
        <f>SUM(I7:J7)</f>
        <v>27159</v>
      </c>
      <c r="I7" s="102">
        <v>27159</v>
      </c>
      <c r="J7" s="102"/>
    </row>
    <row r="8" s="92" customFormat="1" ht="17.25" customHeight="1" spans="1:10">
      <c r="A8" s="99" t="s">
        <v>1373</v>
      </c>
      <c r="B8" s="100">
        <f t="shared" ref="B8:B12" si="1">C8+H8</f>
        <v>54500</v>
      </c>
      <c r="C8" s="172">
        <v>17700</v>
      </c>
      <c r="D8" s="104"/>
      <c r="E8" s="104"/>
      <c r="F8" s="104"/>
      <c r="G8" s="173"/>
      <c r="H8" s="172">
        <v>36800</v>
      </c>
      <c r="I8" s="104"/>
      <c r="J8" s="104"/>
    </row>
    <row r="9" s="92" customFormat="1" ht="17.25" customHeight="1" spans="1:10">
      <c r="A9" s="103" t="s">
        <v>1374</v>
      </c>
      <c r="B9" s="100">
        <f t="shared" si="1"/>
        <v>9672</v>
      </c>
      <c r="C9" s="100">
        <f t="shared" si="0"/>
        <v>70</v>
      </c>
      <c r="D9" s="105">
        <v>190</v>
      </c>
      <c r="E9" s="105"/>
      <c r="F9" s="174"/>
      <c r="G9" s="105">
        <v>-120</v>
      </c>
      <c r="H9" s="100">
        <f>J9+I9</f>
        <v>9602</v>
      </c>
      <c r="I9" s="105">
        <v>9602</v>
      </c>
      <c r="J9" s="105"/>
    </row>
    <row r="10" s="92" customFormat="1" ht="17.25" customHeight="1" spans="1:10">
      <c r="A10" s="99" t="s">
        <v>1375</v>
      </c>
      <c r="B10" s="100">
        <f t="shared" si="1"/>
        <v>480</v>
      </c>
      <c r="C10" s="100">
        <f t="shared" si="0"/>
        <v>480</v>
      </c>
      <c r="D10" s="105"/>
      <c r="E10" s="105"/>
      <c r="F10" s="105"/>
      <c r="G10" s="175">
        <v>480</v>
      </c>
      <c r="H10" s="100">
        <f>J10+I10</f>
        <v>0</v>
      </c>
      <c r="I10" s="105"/>
      <c r="J10" s="105"/>
    </row>
    <row r="11" s="92" customFormat="1" ht="17.25" customHeight="1" spans="1:10">
      <c r="A11" s="99" t="s">
        <v>1376</v>
      </c>
      <c r="B11" s="100">
        <f t="shared" si="1"/>
        <v>-480</v>
      </c>
      <c r="C11" s="100">
        <f t="shared" si="0"/>
        <v>-480</v>
      </c>
      <c r="D11" s="105">
        <v>120</v>
      </c>
      <c r="E11" s="105"/>
      <c r="F11" s="105"/>
      <c r="G11" s="105">
        <v>-600</v>
      </c>
      <c r="H11" s="100">
        <f>I11+J11</f>
        <v>0</v>
      </c>
      <c r="I11" s="105"/>
      <c r="J11" s="105"/>
    </row>
    <row r="12" s="92" customFormat="1" ht="17.25" customHeight="1" spans="1:10">
      <c r="A12" s="99" t="s">
        <v>1377</v>
      </c>
      <c r="B12" s="100">
        <f t="shared" si="1"/>
        <v>54461</v>
      </c>
      <c r="C12" s="100">
        <f t="shared" si="0"/>
        <v>17700</v>
      </c>
      <c r="D12" s="100">
        <f t="shared" ref="D12:G12" si="2">D7+D9-D10-D11</f>
        <v>17700</v>
      </c>
      <c r="E12" s="100">
        <f t="shared" si="2"/>
        <v>0</v>
      </c>
      <c r="F12" s="100">
        <f t="shared" si="2"/>
        <v>0</v>
      </c>
      <c r="G12" s="100">
        <f t="shared" si="2"/>
        <v>0</v>
      </c>
      <c r="H12" s="100">
        <f>SUM(I12:J12)</f>
        <v>36761</v>
      </c>
      <c r="I12" s="100">
        <f>I7+I9-I10-I11</f>
        <v>36761</v>
      </c>
      <c r="J12" s="100">
        <f>J7+J9-J10-J11</f>
        <v>0</v>
      </c>
    </row>
    <row r="13" s="92" customFormat="1" ht="15.75" customHeight="1"/>
    <row r="14" s="92" customFormat="1" ht="15.75" customHeight="1"/>
    <row r="15" s="92" customFormat="1" ht="15.75" customHeight="1"/>
    <row r="16" s="92" customFormat="1" ht="15.75" customHeight="1"/>
    <row r="17" s="92" customFormat="1" ht="15.75" customHeight="1"/>
    <row r="18" ht="15.75" customHeight="1"/>
    <row r="19" ht="15.75" customHeight="1"/>
    <row r="20" ht="15.75" customHeight="1"/>
    <row r="21" ht="15.75" customHeight="1"/>
  </sheetData>
  <mergeCells count="7">
    <mergeCell ref="A2:J2"/>
    <mergeCell ref="A3:J3"/>
    <mergeCell ref="A4:J4"/>
    <mergeCell ref="C5:G5"/>
    <mergeCell ref="H5:J5"/>
    <mergeCell ref="A5:A6"/>
    <mergeCell ref="B5:B6"/>
  </mergeCells>
  <dataValidations count="1">
    <dataValidation type="decimal" operator="between" allowBlank="1" showInputMessage="1" showErrorMessage="1" sqref="B7:J7 B8:C8 H8 B9:J12">
      <formula1>-99999999999999</formula1>
      <formula2>99999999999999</formula2>
    </dataValidation>
  </dataValidations>
  <printOptions horizontalCentered="1"/>
  <pageMargins left="0.751388888888889" right="0.751388888888889" top="0.60625" bottom="0.60625" header="0.511805555555556" footer="0.511805555555556"/>
  <pageSetup paperSize="9" scale="79" firstPageNumber="130" fitToHeight="0" orientation="landscape" useFirstPageNumber="1" horizontalDpi="600"/>
  <headerFooter>
    <oddFooter>&amp;R-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workbookViewId="0">
      <selection activeCell="J14" sqref="J14:J15"/>
    </sheetView>
  </sheetViews>
  <sheetFormatPr defaultColWidth="9" defaultRowHeight="13.5"/>
  <cols>
    <col min="1" max="1" width="30.875" style="107" customWidth="1"/>
    <col min="2" max="2" width="14.5" style="107" customWidth="1"/>
    <col min="3" max="3" width="14.7583333333333" style="108" customWidth="1"/>
    <col min="4" max="4" width="15.625" style="108" customWidth="1"/>
    <col min="5" max="5" width="14.375" style="139" customWidth="1"/>
    <col min="6" max="6" width="14.375" style="108" customWidth="1"/>
    <col min="7" max="7" width="17.7583333333333" style="107" customWidth="1"/>
    <col min="8" max="8" width="9.75833333333333" style="140" customWidth="1"/>
    <col min="9" max="9" width="12.8166666666667" style="107"/>
    <col min="10" max="253" width="9" style="107"/>
    <col min="254" max="254" width="36.375" style="107" customWidth="1"/>
    <col min="255" max="257" width="9" style="107"/>
    <col min="258" max="258" width="9" style="107" customWidth="1"/>
    <col min="259" max="261" width="9" style="107"/>
    <col min="262" max="262" width="10" style="107" customWidth="1"/>
    <col min="263" max="263" width="10.375" style="107" customWidth="1"/>
    <col min="264" max="509" width="9" style="107"/>
    <col min="510" max="510" width="36.375" style="107" customWidth="1"/>
    <col min="511" max="513" width="9" style="107"/>
    <col min="514" max="514" width="9" style="107" customWidth="1"/>
    <col min="515" max="517" width="9" style="107"/>
    <col min="518" max="518" width="10" style="107" customWidth="1"/>
    <col min="519" max="519" width="10.375" style="107" customWidth="1"/>
    <col min="520" max="765" width="9" style="107"/>
    <col min="766" max="766" width="36.375" style="107" customWidth="1"/>
    <col min="767" max="769" width="9" style="107"/>
    <col min="770" max="770" width="9" style="107" customWidth="1"/>
    <col min="771" max="773" width="9" style="107"/>
    <col min="774" max="774" width="10" style="107" customWidth="1"/>
    <col min="775" max="775" width="10.375" style="107" customWidth="1"/>
    <col min="776" max="1021" width="9" style="107"/>
    <col min="1022" max="1022" width="36.375" style="107" customWidth="1"/>
    <col min="1023" max="1025" width="9" style="107"/>
    <col min="1026" max="1026" width="9" style="107" customWidth="1"/>
    <col min="1027" max="1029" width="9" style="107"/>
    <col min="1030" max="1030" width="10" style="107" customWidth="1"/>
    <col min="1031" max="1031" width="10.375" style="107" customWidth="1"/>
    <col min="1032" max="1277" width="9" style="107"/>
    <col min="1278" max="1278" width="36.375" style="107" customWidth="1"/>
    <col min="1279" max="1281" width="9" style="107"/>
    <col min="1282" max="1282" width="9" style="107" customWidth="1"/>
    <col min="1283" max="1285" width="9" style="107"/>
    <col min="1286" max="1286" width="10" style="107" customWidth="1"/>
    <col min="1287" max="1287" width="10.375" style="107" customWidth="1"/>
    <col min="1288" max="1533" width="9" style="107"/>
    <col min="1534" max="1534" width="36.375" style="107" customWidth="1"/>
    <col min="1535" max="1537" width="9" style="107"/>
    <col min="1538" max="1538" width="9" style="107" customWidth="1"/>
    <col min="1539" max="1541" width="9" style="107"/>
    <col min="1542" max="1542" width="10" style="107" customWidth="1"/>
    <col min="1543" max="1543" width="10.375" style="107" customWidth="1"/>
    <col min="1544" max="1789" width="9" style="107"/>
    <col min="1790" max="1790" width="36.375" style="107" customWidth="1"/>
    <col min="1791" max="1793" width="9" style="107"/>
    <col min="1794" max="1794" width="9" style="107" customWidth="1"/>
    <col min="1795" max="1797" width="9" style="107"/>
    <col min="1798" max="1798" width="10" style="107" customWidth="1"/>
    <col min="1799" max="1799" width="10.375" style="107" customWidth="1"/>
    <col min="1800" max="2045" width="9" style="107"/>
    <col min="2046" max="2046" width="36.375" style="107" customWidth="1"/>
    <col min="2047" max="2049" width="9" style="107"/>
    <col min="2050" max="2050" width="9" style="107" customWidth="1"/>
    <col min="2051" max="2053" width="9" style="107"/>
    <col min="2054" max="2054" width="10" style="107" customWidth="1"/>
    <col min="2055" max="2055" width="10.375" style="107" customWidth="1"/>
    <col min="2056" max="2301" width="9" style="107"/>
    <col min="2302" max="2302" width="36.375" style="107" customWidth="1"/>
    <col min="2303" max="2305" width="9" style="107"/>
    <col min="2306" max="2306" width="9" style="107" customWidth="1"/>
    <col min="2307" max="2309" width="9" style="107"/>
    <col min="2310" max="2310" width="10" style="107" customWidth="1"/>
    <col min="2311" max="2311" width="10.375" style="107" customWidth="1"/>
    <col min="2312" max="2557" width="9" style="107"/>
    <col min="2558" max="2558" width="36.375" style="107" customWidth="1"/>
    <col min="2559" max="2561" width="9" style="107"/>
    <col min="2562" max="2562" width="9" style="107" customWidth="1"/>
    <col min="2563" max="2565" width="9" style="107"/>
    <col min="2566" max="2566" width="10" style="107" customWidth="1"/>
    <col min="2567" max="2567" width="10.375" style="107" customWidth="1"/>
    <col min="2568" max="2813" width="9" style="107"/>
    <col min="2814" max="2814" width="36.375" style="107" customWidth="1"/>
    <col min="2815" max="2817" width="9" style="107"/>
    <col min="2818" max="2818" width="9" style="107" customWidth="1"/>
    <col min="2819" max="2821" width="9" style="107"/>
    <col min="2822" max="2822" width="10" style="107" customWidth="1"/>
    <col min="2823" max="2823" width="10.375" style="107" customWidth="1"/>
    <col min="2824" max="3069" width="9" style="107"/>
    <col min="3070" max="3070" width="36.375" style="107" customWidth="1"/>
    <col min="3071" max="3073" width="9" style="107"/>
    <col min="3074" max="3074" width="9" style="107" customWidth="1"/>
    <col min="3075" max="3077" width="9" style="107"/>
    <col min="3078" max="3078" width="10" style="107" customWidth="1"/>
    <col min="3079" max="3079" width="10.375" style="107" customWidth="1"/>
    <col min="3080" max="3325" width="9" style="107"/>
    <col min="3326" max="3326" width="36.375" style="107" customWidth="1"/>
    <col min="3327" max="3329" width="9" style="107"/>
    <col min="3330" max="3330" width="9" style="107" customWidth="1"/>
    <col min="3331" max="3333" width="9" style="107"/>
    <col min="3334" max="3334" width="10" style="107" customWidth="1"/>
    <col min="3335" max="3335" width="10.375" style="107" customWidth="1"/>
    <col min="3336" max="3581" width="9" style="107"/>
    <col min="3582" max="3582" width="36.375" style="107" customWidth="1"/>
    <col min="3583" max="3585" width="9" style="107"/>
    <col min="3586" max="3586" width="9" style="107" customWidth="1"/>
    <col min="3587" max="3589" width="9" style="107"/>
    <col min="3590" max="3590" width="10" style="107" customWidth="1"/>
    <col min="3591" max="3591" width="10.375" style="107" customWidth="1"/>
    <col min="3592" max="3837" width="9" style="107"/>
    <col min="3838" max="3838" width="36.375" style="107" customWidth="1"/>
    <col min="3839" max="3841" width="9" style="107"/>
    <col min="3842" max="3842" width="9" style="107" customWidth="1"/>
    <col min="3843" max="3845" width="9" style="107"/>
    <col min="3846" max="3846" width="10" style="107" customWidth="1"/>
    <col min="3847" max="3847" width="10.375" style="107" customWidth="1"/>
    <col min="3848" max="4093" width="9" style="107"/>
    <col min="4094" max="4094" width="36.375" style="107" customWidth="1"/>
    <col min="4095" max="4097" width="9" style="107"/>
    <col min="4098" max="4098" width="9" style="107" customWidth="1"/>
    <col min="4099" max="4101" width="9" style="107"/>
    <col min="4102" max="4102" width="10" style="107" customWidth="1"/>
    <col min="4103" max="4103" width="10.375" style="107" customWidth="1"/>
    <col min="4104" max="4349" width="9" style="107"/>
    <col min="4350" max="4350" width="36.375" style="107" customWidth="1"/>
    <col min="4351" max="4353" width="9" style="107"/>
    <col min="4354" max="4354" width="9" style="107" customWidth="1"/>
    <col min="4355" max="4357" width="9" style="107"/>
    <col min="4358" max="4358" width="10" style="107" customWidth="1"/>
    <col min="4359" max="4359" width="10.375" style="107" customWidth="1"/>
    <col min="4360" max="4605" width="9" style="107"/>
    <col min="4606" max="4606" width="36.375" style="107" customWidth="1"/>
    <col min="4607" max="4609" width="9" style="107"/>
    <col min="4610" max="4610" width="9" style="107" customWidth="1"/>
    <col min="4611" max="4613" width="9" style="107"/>
    <col min="4614" max="4614" width="10" style="107" customWidth="1"/>
    <col min="4615" max="4615" width="10.375" style="107" customWidth="1"/>
    <col min="4616" max="4861" width="9" style="107"/>
    <col min="4862" max="4862" width="36.375" style="107" customWidth="1"/>
    <col min="4863" max="4865" width="9" style="107"/>
    <col min="4866" max="4866" width="9" style="107" customWidth="1"/>
    <col min="4867" max="4869" width="9" style="107"/>
    <col min="4870" max="4870" width="10" style="107" customWidth="1"/>
    <col min="4871" max="4871" width="10.375" style="107" customWidth="1"/>
    <col min="4872" max="5117" width="9" style="107"/>
    <col min="5118" max="5118" width="36.375" style="107" customWidth="1"/>
    <col min="5119" max="5121" width="9" style="107"/>
    <col min="5122" max="5122" width="9" style="107" customWidth="1"/>
    <col min="5123" max="5125" width="9" style="107"/>
    <col min="5126" max="5126" width="10" style="107" customWidth="1"/>
    <col min="5127" max="5127" width="10.375" style="107" customWidth="1"/>
    <col min="5128" max="5373" width="9" style="107"/>
    <col min="5374" max="5374" width="36.375" style="107" customWidth="1"/>
    <col min="5375" max="5377" width="9" style="107"/>
    <col min="5378" max="5378" width="9" style="107" customWidth="1"/>
    <col min="5379" max="5381" width="9" style="107"/>
    <col min="5382" max="5382" width="10" style="107" customWidth="1"/>
    <col min="5383" max="5383" width="10.375" style="107" customWidth="1"/>
    <col min="5384" max="5629" width="9" style="107"/>
    <col min="5630" max="5630" width="36.375" style="107" customWidth="1"/>
    <col min="5631" max="5633" width="9" style="107"/>
    <col min="5634" max="5634" width="9" style="107" customWidth="1"/>
    <col min="5635" max="5637" width="9" style="107"/>
    <col min="5638" max="5638" width="10" style="107" customWidth="1"/>
    <col min="5639" max="5639" width="10.375" style="107" customWidth="1"/>
    <col min="5640" max="5885" width="9" style="107"/>
    <col min="5886" max="5886" width="36.375" style="107" customWidth="1"/>
    <col min="5887" max="5889" width="9" style="107"/>
    <col min="5890" max="5890" width="9" style="107" customWidth="1"/>
    <col min="5891" max="5893" width="9" style="107"/>
    <col min="5894" max="5894" width="10" style="107" customWidth="1"/>
    <col min="5895" max="5895" width="10.375" style="107" customWidth="1"/>
    <col min="5896" max="6141" width="9" style="107"/>
    <col min="6142" max="6142" width="36.375" style="107" customWidth="1"/>
    <col min="6143" max="6145" width="9" style="107"/>
    <col min="6146" max="6146" width="9" style="107" customWidth="1"/>
    <col min="6147" max="6149" width="9" style="107"/>
    <col min="6150" max="6150" width="10" style="107" customWidth="1"/>
    <col min="6151" max="6151" width="10.375" style="107" customWidth="1"/>
    <col min="6152" max="6397" width="9" style="107"/>
    <col min="6398" max="6398" width="36.375" style="107" customWidth="1"/>
    <col min="6399" max="6401" width="9" style="107"/>
    <col min="6402" max="6402" width="9" style="107" customWidth="1"/>
    <col min="6403" max="6405" width="9" style="107"/>
    <col min="6406" max="6406" width="10" style="107" customWidth="1"/>
    <col min="6407" max="6407" width="10.375" style="107" customWidth="1"/>
    <col min="6408" max="6653" width="9" style="107"/>
    <col min="6654" max="6654" width="36.375" style="107" customWidth="1"/>
    <col min="6655" max="6657" width="9" style="107"/>
    <col min="6658" max="6658" width="9" style="107" customWidth="1"/>
    <col min="6659" max="6661" width="9" style="107"/>
    <col min="6662" max="6662" width="10" style="107" customWidth="1"/>
    <col min="6663" max="6663" width="10.375" style="107" customWidth="1"/>
    <col min="6664" max="6909" width="9" style="107"/>
    <col min="6910" max="6910" width="36.375" style="107" customWidth="1"/>
    <col min="6911" max="6913" width="9" style="107"/>
    <col min="6914" max="6914" width="9" style="107" customWidth="1"/>
    <col min="6915" max="6917" width="9" style="107"/>
    <col min="6918" max="6918" width="10" style="107" customWidth="1"/>
    <col min="6919" max="6919" width="10.375" style="107" customWidth="1"/>
    <col min="6920" max="7165" width="9" style="107"/>
    <col min="7166" max="7166" width="36.375" style="107" customWidth="1"/>
    <col min="7167" max="7169" width="9" style="107"/>
    <col min="7170" max="7170" width="9" style="107" customWidth="1"/>
    <col min="7171" max="7173" width="9" style="107"/>
    <col min="7174" max="7174" width="10" style="107" customWidth="1"/>
    <col min="7175" max="7175" width="10.375" style="107" customWidth="1"/>
    <col min="7176" max="7421" width="9" style="107"/>
    <col min="7422" max="7422" width="36.375" style="107" customWidth="1"/>
    <col min="7423" max="7425" width="9" style="107"/>
    <col min="7426" max="7426" width="9" style="107" customWidth="1"/>
    <col min="7427" max="7429" width="9" style="107"/>
    <col min="7430" max="7430" width="10" style="107" customWidth="1"/>
    <col min="7431" max="7431" width="10.375" style="107" customWidth="1"/>
    <col min="7432" max="7677" width="9" style="107"/>
    <col min="7678" max="7678" width="36.375" style="107" customWidth="1"/>
    <col min="7679" max="7681" width="9" style="107"/>
    <col min="7682" max="7682" width="9" style="107" customWidth="1"/>
    <col min="7683" max="7685" width="9" style="107"/>
    <col min="7686" max="7686" width="10" style="107" customWidth="1"/>
    <col min="7687" max="7687" width="10.375" style="107" customWidth="1"/>
    <col min="7688" max="7933" width="9" style="107"/>
    <col min="7934" max="7934" width="36.375" style="107" customWidth="1"/>
    <col min="7935" max="7937" width="9" style="107"/>
    <col min="7938" max="7938" width="9" style="107" customWidth="1"/>
    <col min="7939" max="7941" width="9" style="107"/>
    <col min="7942" max="7942" width="10" style="107" customWidth="1"/>
    <col min="7943" max="7943" width="10.375" style="107" customWidth="1"/>
    <col min="7944" max="8189" width="9" style="107"/>
    <col min="8190" max="8190" width="36.375" style="107" customWidth="1"/>
    <col min="8191" max="8193" width="9" style="107"/>
    <col min="8194" max="8194" width="9" style="107" customWidth="1"/>
    <col min="8195" max="8197" width="9" style="107"/>
    <col min="8198" max="8198" width="10" style="107" customWidth="1"/>
    <col min="8199" max="8199" width="10.375" style="107" customWidth="1"/>
    <col min="8200" max="8445" width="9" style="107"/>
    <col min="8446" max="8446" width="36.375" style="107" customWidth="1"/>
    <col min="8447" max="8449" width="9" style="107"/>
    <col min="8450" max="8450" width="9" style="107" customWidth="1"/>
    <col min="8451" max="8453" width="9" style="107"/>
    <col min="8454" max="8454" width="10" style="107" customWidth="1"/>
    <col min="8455" max="8455" width="10.375" style="107" customWidth="1"/>
    <col min="8456" max="8701" width="9" style="107"/>
    <col min="8702" max="8702" width="36.375" style="107" customWidth="1"/>
    <col min="8703" max="8705" width="9" style="107"/>
    <col min="8706" max="8706" width="9" style="107" customWidth="1"/>
    <col min="8707" max="8709" width="9" style="107"/>
    <col min="8710" max="8710" width="10" style="107" customWidth="1"/>
    <col min="8711" max="8711" width="10.375" style="107" customWidth="1"/>
    <col min="8712" max="8957" width="9" style="107"/>
    <col min="8958" max="8958" width="36.375" style="107" customWidth="1"/>
    <col min="8959" max="8961" width="9" style="107"/>
    <col min="8962" max="8962" width="9" style="107" customWidth="1"/>
    <col min="8963" max="8965" width="9" style="107"/>
    <col min="8966" max="8966" width="10" style="107" customWidth="1"/>
    <col min="8967" max="8967" width="10.375" style="107" customWidth="1"/>
    <col min="8968" max="9213" width="9" style="107"/>
    <col min="9214" max="9214" width="36.375" style="107" customWidth="1"/>
    <col min="9215" max="9217" width="9" style="107"/>
    <col min="9218" max="9218" width="9" style="107" customWidth="1"/>
    <col min="9219" max="9221" width="9" style="107"/>
    <col min="9222" max="9222" width="10" style="107" customWidth="1"/>
    <col min="9223" max="9223" width="10.375" style="107" customWidth="1"/>
    <col min="9224" max="9469" width="9" style="107"/>
    <col min="9470" max="9470" width="36.375" style="107" customWidth="1"/>
    <col min="9471" max="9473" width="9" style="107"/>
    <col min="9474" max="9474" width="9" style="107" customWidth="1"/>
    <col min="9475" max="9477" width="9" style="107"/>
    <col min="9478" max="9478" width="10" style="107" customWidth="1"/>
    <col min="9479" max="9479" width="10.375" style="107" customWidth="1"/>
    <col min="9480" max="9725" width="9" style="107"/>
    <col min="9726" max="9726" width="36.375" style="107" customWidth="1"/>
    <col min="9727" max="9729" width="9" style="107"/>
    <col min="9730" max="9730" width="9" style="107" customWidth="1"/>
    <col min="9731" max="9733" width="9" style="107"/>
    <col min="9734" max="9734" width="10" style="107" customWidth="1"/>
    <col min="9735" max="9735" width="10.375" style="107" customWidth="1"/>
    <col min="9736" max="9981" width="9" style="107"/>
    <col min="9982" max="9982" width="36.375" style="107" customWidth="1"/>
    <col min="9983" max="9985" width="9" style="107"/>
    <col min="9986" max="9986" width="9" style="107" customWidth="1"/>
    <col min="9987" max="9989" width="9" style="107"/>
    <col min="9990" max="9990" width="10" style="107" customWidth="1"/>
    <col min="9991" max="9991" width="10.375" style="107" customWidth="1"/>
    <col min="9992" max="10237" width="9" style="107"/>
    <col min="10238" max="10238" width="36.375" style="107" customWidth="1"/>
    <col min="10239" max="10241" width="9" style="107"/>
    <col min="10242" max="10242" width="9" style="107" customWidth="1"/>
    <col min="10243" max="10245" width="9" style="107"/>
    <col min="10246" max="10246" width="10" style="107" customWidth="1"/>
    <col min="10247" max="10247" width="10.375" style="107" customWidth="1"/>
    <col min="10248" max="10493" width="9" style="107"/>
    <col min="10494" max="10494" width="36.375" style="107" customWidth="1"/>
    <col min="10495" max="10497" width="9" style="107"/>
    <col min="10498" max="10498" width="9" style="107" customWidth="1"/>
    <col min="10499" max="10501" width="9" style="107"/>
    <col min="10502" max="10502" width="10" style="107" customWidth="1"/>
    <col min="10503" max="10503" width="10.375" style="107" customWidth="1"/>
    <col min="10504" max="10749" width="9" style="107"/>
    <col min="10750" max="10750" width="36.375" style="107" customWidth="1"/>
    <col min="10751" max="10753" width="9" style="107"/>
    <col min="10754" max="10754" width="9" style="107" customWidth="1"/>
    <col min="10755" max="10757" width="9" style="107"/>
    <col min="10758" max="10758" width="10" style="107" customWidth="1"/>
    <col min="10759" max="10759" width="10.375" style="107" customWidth="1"/>
    <col min="10760" max="11005" width="9" style="107"/>
    <col min="11006" max="11006" width="36.375" style="107" customWidth="1"/>
    <col min="11007" max="11009" width="9" style="107"/>
    <col min="11010" max="11010" width="9" style="107" customWidth="1"/>
    <col min="11011" max="11013" width="9" style="107"/>
    <col min="11014" max="11014" width="10" style="107" customWidth="1"/>
    <col min="11015" max="11015" width="10.375" style="107" customWidth="1"/>
    <col min="11016" max="11261" width="9" style="107"/>
    <col min="11262" max="11262" width="36.375" style="107" customWidth="1"/>
    <col min="11263" max="11265" width="9" style="107"/>
    <col min="11266" max="11266" width="9" style="107" customWidth="1"/>
    <col min="11267" max="11269" width="9" style="107"/>
    <col min="11270" max="11270" width="10" style="107" customWidth="1"/>
    <col min="11271" max="11271" width="10.375" style="107" customWidth="1"/>
    <col min="11272" max="11517" width="9" style="107"/>
    <col min="11518" max="11518" width="36.375" style="107" customWidth="1"/>
    <col min="11519" max="11521" width="9" style="107"/>
    <col min="11522" max="11522" width="9" style="107" customWidth="1"/>
    <col min="11523" max="11525" width="9" style="107"/>
    <col min="11526" max="11526" width="10" style="107" customWidth="1"/>
    <col min="11527" max="11527" width="10.375" style="107" customWidth="1"/>
    <col min="11528" max="11773" width="9" style="107"/>
    <col min="11774" max="11774" width="36.375" style="107" customWidth="1"/>
    <col min="11775" max="11777" width="9" style="107"/>
    <col min="11778" max="11778" width="9" style="107" customWidth="1"/>
    <col min="11779" max="11781" width="9" style="107"/>
    <col min="11782" max="11782" width="10" style="107" customWidth="1"/>
    <col min="11783" max="11783" width="10.375" style="107" customWidth="1"/>
    <col min="11784" max="12029" width="9" style="107"/>
    <col min="12030" max="12030" width="36.375" style="107" customWidth="1"/>
    <col min="12031" max="12033" width="9" style="107"/>
    <col min="12034" max="12034" width="9" style="107" customWidth="1"/>
    <col min="12035" max="12037" width="9" style="107"/>
    <col min="12038" max="12038" width="10" style="107" customWidth="1"/>
    <col min="12039" max="12039" width="10.375" style="107" customWidth="1"/>
    <col min="12040" max="12285" width="9" style="107"/>
    <col min="12286" max="12286" width="36.375" style="107" customWidth="1"/>
    <col min="12287" max="12289" width="9" style="107"/>
    <col min="12290" max="12290" width="9" style="107" customWidth="1"/>
    <col min="12291" max="12293" width="9" style="107"/>
    <col min="12294" max="12294" width="10" style="107" customWidth="1"/>
    <col min="12295" max="12295" width="10.375" style="107" customWidth="1"/>
    <col min="12296" max="12541" width="9" style="107"/>
    <col min="12542" max="12542" width="36.375" style="107" customWidth="1"/>
    <col min="12543" max="12545" width="9" style="107"/>
    <col min="12546" max="12546" width="9" style="107" customWidth="1"/>
    <col min="12547" max="12549" width="9" style="107"/>
    <col min="12550" max="12550" width="10" style="107" customWidth="1"/>
    <col min="12551" max="12551" width="10.375" style="107" customWidth="1"/>
    <col min="12552" max="12797" width="9" style="107"/>
    <col min="12798" max="12798" width="36.375" style="107" customWidth="1"/>
    <col min="12799" max="12801" width="9" style="107"/>
    <col min="12802" max="12802" width="9" style="107" customWidth="1"/>
    <col min="12803" max="12805" width="9" style="107"/>
    <col min="12806" max="12806" width="10" style="107" customWidth="1"/>
    <col min="12807" max="12807" width="10.375" style="107" customWidth="1"/>
    <col min="12808" max="13053" width="9" style="107"/>
    <col min="13054" max="13054" width="36.375" style="107" customWidth="1"/>
    <col min="13055" max="13057" width="9" style="107"/>
    <col min="13058" max="13058" width="9" style="107" customWidth="1"/>
    <col min="13059" max="13061" width="9" style="107"/>
    <col min="13062" max="13062" width="10" style="107" customWidth="1"/>
    <col min="13063" max="13063" width="10.375" style="107" customWidth="1"/>
    <col min="13064" max="13309" width="9" style="107"/>
    <col min="13310" max="13310" width="36.375" style="107" customWidth="1"/>
    <col min="13311" max="13313" width="9" style="107"/>
    <col min="13314" max="13314" width="9" style="107" customWidth="1"/>
    <col min="13315" max="13317" width="9" style="107"/>
    <col min="13318" max="13318" width="10" style="107" customWidth="1"/>
    <col min="13319" max="13319" width="10.375" style="107" customWidth="1"/>
    <col min="13320" max="13565" width="9" style="107"/>
    <col min="13566" max="13566" width="36.375" style="107" customWidth="1"/>
    <col min="13567" max="13569" width="9" style="107"/>
    <col min="13570" max="13570" width="9" style="107" customWidth="1"/>
    <col min="13571" max="13573" width="9" style="107"/>
    <col min="13574" max="13574" width="10" style="107" customWidth="1"/>
    <col min="13575" max="13575" width="10.375" style="107" customWidth="1"/>
    <col min="13576" max="13821" width="9" style="107"/>
    <col min="13822" max="13822" width="36.375" style="107" customWidth="1"/>
    <col min="13823" max="13825" width="9" style="107"/>
    <col min="13826" max="13826" width="9" style="107" customWidth="1"/>
    <col min="13827" max="13829" width="9" style="107"/>
    <col min="13830" max="13830" width="10" style="107" customWidth="1"/>
    <col min="13831" max="13831" width="10.375" style="107" customWidth="1"/>
    <col min="13832" max="14077" width="9" style="107"/>
    <col min="14078" max="14078" width="36.375" style="107" customWidth="1"/>
    <col min="14079" max="14081" width="9" style="107"/>
    <col min="14082" max="14082" width="9" style="107" customWidth="1"/>
    <col min="14083" max="14085" width="9" style="107"/>
    <col min="14086" max="14086" width="10" style="107" customWidth="1"/>
    <col min="14087" max="14087" width="10.375" style="107" customWidth="1"/>
    <col min="14088" max="14333" width="9" style="107"/>
    <col min="14334" max="14334" width="36.375" style="107" customWidth="1"/>
    <col min="14335" max="14337" width="9" style="107"/>
    <col min="14338" max="14338" width="9" style="107" customWidth="1"/>
    <col min="14339" max="14341" width="9" style="107"/>
    <col min="14342" max="14342" width="10" style="107" customWidth="1"/>
    <col min="14343" max="14343" width="10.375" style="107" customWidth="1"/>
    <col min="14344" max="14589" width="9" style="107"/>
    <col min="14590" max="14590" width="36.375" style="107" customWidth="1"/>
    <col min="14591" max="14593" width="9" style="107"/>
    <col min="14594" max="14594" width="9" style="107" customWidth="1"/>
    <col min="14595" max="14597" width="9" style="107"/>
    <col min="14598" max="14598" width="10" style="107" customWidth="1"/>
    <col min="14599" max="14599" width="10.375" style="107" customWidth="1"/>
    <col min="14600" max="14845" width="9" style="107"/>
    <col min="14846" max="14846" width="36.375" style="107" customWidth="1"/>
    <col min="14847" max="14849" width="9" style="107"/>
    <col min="14850" max="14850" width="9" style="107" customWidth="1"/>
    <col min="14851" max="14853" width="9" style="107"/>
    <col min="14854" max="14854" width="10" style="107" customWidth="1"/>
    <col min="14855" max="14855" width="10.375" style="107" customWidth="1"/>
    <col min="14856" max="15101" width="9" style="107"/>
    <col min="15102" max="15102" width="36.375" style="107" customWidth="1"/>
    <col min="15103" max="15105" width="9" style="107"/>
    <col min="15106" max="15106" width="9" style="107" customWidth="1"/>
    <col min="15107" max="15109" width="9" style="107"/>
    <col min="15110" max="15110" width="10" style="107" customWidth="1"/>
    <col min="15111" max="15111" width="10.375" style="107" customWidth="1"/>
    <col min="15112" max="15357" width="9" style="107"/>
    <col min="15358" max="15358" width="36.375" style="107" customWidth="1"/>
    <col min="15359" max="15361" width="9" style="107"/>
    <col min="15362" max="15362" width="9" style="107" customWidth="1"/>
    <col min="15363" max="15365" width="9" style="107"/>
    <col min="15366" max="15366" width="10" style="107" customWidth="1"/>
    <col min="15367" max="15367" width="10.375" style="107" customWidth="1"/>
    <col min="15368" max="15613" width="9" style="107"/>
    <col min="15614" max="15614" width="36.375" style="107" customWidth="1"/>
    <col min="15615" max="15617" width="9" style="107"/>
    <col min="15618" max="15618" width="9" style="107" customWidth="1"/>
    <col min="15619" max="15621" width="9" style="107"/>
    <col min="15622" max="15622" width="10" style="107" customWidth="1"/>
    <col min="15623" max="15623" width="10.375" style="107" customWidth="1"/>
    <col min="15624" max="15869" width="9" style="107"/>
    <col min="15870" max="15870" width="36.375" style="107" customWidth="1"/>
    <col min="15871" max="15873" width="9" style="107"/>
    <col min="15874" max="15874" width="9" style="107" customWidth="1"/>
    <col min="15875" max="15877" width="9" style="107"/>
    <col min="15878" max="15878" width="10" style="107" customWidth="1"/>
    <col min="15879" max="15879" width="10.375" style="107" customWidth="1"/>
    <col min="15880" max="16125" width="9" style="107"/>
    <col min="16126" max="16126" width="36.375" style="107" customWidth="1"/>
    <col min="16127" max="16129" width="9" style="107"/>
    <col min="16130" max="16130" width="9" style="107" customWidth="1"/>
    <col min="16131" max="16133" width="9" style="107"/>
    <col min="16134" max="16134" width="10" style="107" customWidth="1"/>
    <col min="16135" max="16135" width="10.375" style="107" customWidth="1"/>
    <col min="16136" max="16384" width="9" style="107"/>
  </cols>
  <sheetData>
    <row r="1" s="137" customFormat="1" ht="20.25" customHeight="1" spans="1:11">
      <c r="A1" s="109" t="s">
        <v>1778</v>
      </c>
      <c r="B1" s="110"/>
      <c r="C1" s="111"/>
      <c r="D1" s="111"/>
      <c r="E1" s="141"/>
      <c r="F1" s="111"/>
      <c r="G1" s="110"/>
      <c r="H1" s="142"/>
      <c r="I1" s="110"/>
      <c r="J1" s="110"/>
      <c r="K1" s="110"/>
    </row>
    <row r="2" s="137" customFormat="1" ht="20.25" customHeight="1" spans="1:11">
      <c r="A2" s="113" t="s">
        <v>1779</v>
      </c>
      <c r="B2" s="113"/>
      <c r="C2" s="114"/>
      <c r="D2" s="114"/>
      <c r="E2" s="143"/>
      <c r="F2" s="114"/>
      <c r="G2" s="113"/>
      <c r="H2" s="144"/>
      <c r="I2" s="145"/>
      <c r="J2" s="145"/>
      <c r="K2" s="145"/>
    </row>
    <row r="3" s="137" customFormat="1" ht="20.25" customHeight="1" spans="1:11">
      <c r="A3" s="113"/>
      <c r="B3" s="113"/>
      <c r="C3" s="114"/>
      <c r="D3" s="114"/>
      <c r="E3" s="143"/>
      <c r="F3" s="114"/>
      <c r="G3" s="113"/>
      <c r="H3" s="144"/>
      <c r="I3" s="110"/>
      <c r="J3" s="110"/>
      <c r="K3" s="110"/>
    </row>
    <row r="4" s="137" customFormat="1" ht="20.25" customHeight="1" spans="1:11">
      <c r="A4" s="146"/>
      <c r="B4" s="146"/>
      <c r="C4" s="147"/>
      <c r="D4" s="147"/>
      <c r="E4" s="148"/>
      <c r="F4" s="149"/>
      <c r="G4" s="150"/>
      <c r="H4" s="150" t="s">
        <v>1780</v>
      </c>
      <c r="I4" s="110"/>
      <c r="J4" s="110"/>
      <c r="K4" s="110"/>
    </row>
    <row r="5" s="138" customFormat="1" ht="20.25" customHeight="1" spans="1:11">
      <c r="A5" s="151" t="s">
        <v>1781</v>
      </c>
      <c r="B5" s="152" t="s">
        <v>53</v>
      </c>
      <c r="C5" s="152" t="s">
        <v>6</v>
      </c>
      <c r="D5" s="152"/>
      <c r="E5" s="153"/>
      <c r="F5" s="152"/>
      <c r="G5" s="152"/>
      <c r="H5" s="154"/>
      <c r="I5" s="111"/>
      <c r="J5" s="111"/>
      <c r="K5" s="111"/>
    </row>
    <row r="6" s="138" customFormat="1" ht="20.25" customHeight="1" spans="1:11">
      <c r="A6" s="151"/>
      <c r="B6" s="152"/>
      <c r="C6" s="151" t="s">
        <v>8</v>
      </c>
      <c r="D6" s="151" t="s">
        <v>1452</v>
      </c>
      <c r="E6" s="152" t="s">
        <v>7</v>
      </c>
      <c r="F6" s="152" t="s">
        <v>10</v>
      </c>
      <c r="G6" s="152" t="s">
        <v>54</v>
      </c>
      <c r="H6" s="154"/>
      <c r="I6" s="111"/>
      <c r="J6" s="111"/>
      <c r="K6" s="111"/>
    </row>
    <row r="7" s="138" customFormat="1" ht="20.25" customHeight="1" spans="1:11">
      <c r="A7" s="151"/>
      <c r="B7" s="152"/>
      <c r="C7" s="151"/>
      <c r="D7" s="151"/>
      <c r="E7" s="152"/>
      <c r="F7" s="152"/>
      <c r="G7" s="155" t="s">
        <v>12</v>
      </c>
      <c r="H7" s="156" t="s">
        <v>13</v>
      </c>
      <c r="I7" s="111"/>
      <c r="J7" s="111"/>
      <c r="K7" s="111"/>
    </row>
    <row r="8" s="137" customFormat="1" ht="20.25" customHeight="1" spans="1:11">
      <c r="A8" s="37" t="s">
        <v>1782</v>
      </c>
      <c r="B8" s="157">
        <f>SUM(B9:B13)</f>
        <v>0</v>
      </c>
      <c r="C8" s="157">
        <f t="shared" ref="C8:F8" si="0">SUM(C9:C13)</f>
        <v>72000</v>
      </c>
      <c r="D8" s="157">
        <f t="shared" si="0"/>
        <v>0</v>
      </c>
      <c r="E8" s="157">
        <f t="shared" si="0"/>
        <v>0</v>
      </c>
      <c r="F8" s="157">
        <f t="shared" si="0"/>
        <v>0</v>
      </c>
      <c r="G8" s="157">
        <f>E8-B8</f>
        <v>0</v>
      </c>
      <c r="H8" s="158"/>
      <c r="I8" s="159"/>
      <c r="J8" s="159"/>
      <c r="K8" s="159"/>
    </row>
    <row r="9" s="137" customFormat="1" ht="20.25" customHeight="1" spans="1:11">
      <c r="A9" s="45" t="s">
        <v>1783</v>
      </c>
      <c r="B9" s="152"/>
      <c r="C9" s="151"/>
      <c r="D9" s="151"/>
      <c r="E9" s="152"/>
      <c r="F9" s="152"/>
      <c r="G9" s="152"/>
      <c r="H9" s="158"/>
      <c r="I9" s="159"/>
      <c r="J9" s="159"/>
      <c r="K9" s="159"/>
    </row>
    <row r="10" s="107" customFormat="1" ht="20.25" customHeight="1" spans="1:11">
      <c r="A10" s="45" t="s">
        <v>1784</v>
      </c>
      <c r="B10" s="160"/>
      <c r="C10" s="161"/>
      <c r="D10" s="161"/>
      <c r="E10" s="160"/>
      <c r="F10" s="162"/>
      <c r="G10" s="152"/>
      <c r="H10" s="163"/>
    </row>
    <row r="11" s="107" customFormat="1" ht="20.25" customHeight="1" spans="1:11">
      <c r="A11" s="45" t="s">
        <v>1785</v>
      </c>
      <c r="B11" s="164"/>
      <c r="C11" s="161"/>
      <c r="D11" s="161"/>
      <c r="E11" s="164"/>
      <c r="F11" s="165"/>
      <c r="G11" s="152"/>
      <c r="H11" s="163"/>
    </row>
    <row r="12" s="107" customFormat="1" ht="20.25" customHeight="1" spans="1:11">
      <c r="A12" s="45" t="s">
        <v>1786</v>
      </c>
      <c r="B12" s="160"/>
      <c r="C12" s="161"/>
      <c r="D12" s="161"/>
      <c r="E12" s="160"/>
      <c r="F12" s="162"/>
      <c r="G12" s="152"/>
      <c r="H12" s="163"/>
    </row>
    <row r="13" s="107" customFormat="1" ht="20.25" customHeight="1" spans="1:11">
      <c r="A13" s="45" t="s">
        <v>1787</v>
      </c>
      <c r="B13" s="166"/>
      <c r="C13" s="167">
        <v>72000</v>
      </c>
      <c r="D13" s="167"/>
      <c r="E13" s="166"/>
      <c r="F13" s="168"/>
      <c r="G13" s="152"/>
      <c r="H13" s="169"/>
    </row>
    <row r="14" s="107" customFormat="1" ht="20.25" customHeight="1" spans="1:11">
      <c r="A14" s="37" t="s">
        <v>37</v>
      </c>
      <c r="B14" s="157">
        <v>6809370</v>
      </c>
      <c r="C14" s="166">
        <v>0</v>
      </c>
      <c r="D14" s="157">
        <v>6356020</v>
      </c>
      <c r="E14" s="157">
        <v>6356020</v>
      </c>
      <c r="F14" s="170">
        <f>E14/D14</f>
        <v>1</v>
      </c>
      <c r="G14" s="157">
        <f t="shared" ref="G14:G16" si="1">E14-B14</f>
        <v>-453350</v>
      </c>
      <c r="H14" s="170">
        <f t="shared" ref="H14:H16" si="2">G14/B14</f>
        <v>-0.0665773779365786</v>
      </c>
      <c r="I14" s="107">
        <f>E14/10000</f>
        <v>635.602</v>
      </c>
      <c r="J14" s="107">
        <v>635</v>
      </c>
    </row>
    <row r="15" s="107" customFormat="1" ht="20.25" customHeight="1" spans="1:11">
      <c r="A15" s="37" t="s">
        <v>41</v>
      </c>
      <c r="B15" s="157">
        <v>7231307</v>
      </c>
      <c r="C15" s="171">
        <v>8362110.3</v>
      </c>
      <c r="D15" s="157">
        <v>8477779.59</v>
      </c>
      <c r="E15" s="157">
        <v>8477779.59</v>
      </c>
      <c r="F15" s="170">
        <f t="shared" ref="F14:F16" si="3">E15/D15</f>
        <v>1</v>
      </c>
      <c r="G15" s="157">
        <f t="shared" si="1"/>
        <v>1246472.59</v>
      </c>
      <c r="H15" s="170">
        <f t="shared" si="2"/>
        <v>0.172371687441841</v>
      </c>
      <c r="I15" s="107">
        <f>E15/10000</f>
        <v>847.777959</v>
      </c>
      <c r="J15" s="107">
        <f>ROUND(I15,0)</f>
        <v>848</v>
      </c>
    </row>
    <row r="16" s="107" customFormat="1" ht="20.25" customHeight="1" spans="1:11">
      <c r="A16" s="52" t="s">
        <v>1788</v>
      </c>
      <c r="B16" s="157">
        <f>B8+B14+B15</f>
        <v>14040677</v>
      </c>
      <c r="C16" s="157">
        <f>C8+C14+C15</f>
        <v>8434110.3</v>
      </c>
      <c r="D16" s="157">
        <f>D8+D14+D15</f>
        <v>14833799.59</v>
      </c>
      <c r="E16" s="157">
        <f>E8+E14+E15</f>
        <v>14833799.59</v>
      </c>
      <c r="F16" s="170">
        <f t="shared" si="3"/>
        <v>1</v>
      </c>
      <c r="G16" s="157">
        <f t="shared" si="1"/>
        <v>793122.59</v>
      </c>
      <c r="H16" s="170">
        <f t="shared" si="2"/>
        <v>0.0564874891716404</v>
      </c>
      <c r="I16" s="107">
        <f>E16/10000</f>
        <v>1483.379959</v>
      </c>
      <c r="J16" s="107">
        <f>ROUND(I16,0)</f>
        <v>1483</v>
      </c>
    </row>
  </sheetData>
  <mergeCells count="9">
    <mergeCell ref="C5:H5"/>
    <mergeCell ref="G6:H6"/>
    <mergeCell ref="A5:A7"/>
    <mergeCell ref="B5:B7"/>
    <mergeCell ref="C6:C7"/>
    <mergeCell ref="D6:D7"/>
    <mergeCell ref="E6:E7"/>
    <mergeCell ref="F6:F7"/>
    <mergeCell ref="A2:H3"/>
  </mergeCells>
  <printOptions horizontalCentered="1"/>
  <pageMargins left="0.700694444444445" right="0.700694444444445" top="0.751388888888889" bottom="0.751388888888889" header="0.298611111111111" footer="0.298611111111111"/>
  <pageSetup paperSize="9" firstPageNumber="131" orientation="landscape" useFirstPageNumber="1" horizontalDpi="600"/>
  <headerFooter>
    <oddFooter>&amp;R-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B1" workbookViewId="0">
      <selection activeCell="K1" sqref="J$1:K$1048576"/>
    </sheetView>
  </sheetViews>
  <sheetFormatPr defaultColWidth="9" defaultRowHeight="13.5"/>
  <cols>
    <col min="1" max="1" width="9.375" style="107" hidden="1" customWidth="1"/>
    <col min="2" max="2" width="51.625" style="107" customWidth="1"/>
    <col min="3" max="3" width="14.5" style="107" customWidth="1"/>
    <col min="4" max="4" width="13.625" style="108" customWidth="1"/>
    <col min="5" max="5" width="13.2583333333333" style="108" customWidth="1"/>
    <col min="6" max="6" width="14.7583333333333" style="108" customWidth="1"/>
    <col min="7" max="7" width="11.375" style="108" customWidth="1"/>
    <col min="8" max="8" width="14.125" style="108" customWidth="1"/>
    <col min="9" max="9" width="12.875" style="108" customWidth="1"/>
    <col min="10" max="11" width="9" style="107" hidden="1" customWidth="1"/>
    <col min="12" max="251" width="9" style="107" customWidth="1"/>
    <col min="252" max="252" width="9.375" style="107" customWidth="1"/>
    <col min="253" max="253" width="38.2583333333333" style="107" customWidth="1"/>
    <col min="254" max="255" width="9" style="107" customWidth="1"/>
    <col min="256" max="256" width="10.375" style="107" customWidth="1"/>
    <col min="257" max="259" width="9" style="107" customWidth="1"/>
    <col min="260" max="260" width="9.875" style="107" customWidth="1"/>
    <col min="261" max="261" width="10.375" style="107" customWidth="1"/>
    <col min="262" max="262" width="9.25833333333333" style="107" customWidth="1"/>
    <col min="263" max="507" width="9" style="107" customWidth="1"/>
    <col min="508" max="508" width="9.375" style="107" customWidth="1"/>
    <col min="509" max="509" width="38.2583333333333" style="107" customWidth="1"/>
    <col min="510" max="511" width="9" style="107" customWidth="1"/>
    <col min="512" max="512" width="10.375" style="107" customWidth="1"/>
    <col min="513" max="515" width="9" style="107" customWidth="1"/>
    <col min="516" max="516" width="9.875" style="107" customWidth="1"/>
    <col min="517" max="517" width="10.375" style="107" customWidth="1"/>
    <col min="518" max="518" width="9.25833333333333" style="107" customWidth="1"/>
    <col min="519" max="763" width="9" style="107" customWidth="1"/>
    <col min="764" max="764" width="9.375" style="107" customWidth="1"/>
    <col min="765" max="765" width="38.2583333333333" style="107" customWidth="1"/>
    <col min="766" max="767" width="9" style="107" customWidth="1"/>
    <col min="768" max="768" width="10.375" style="107" customWidth="1"/>
    <col min="769" max="771" width="9" style="107" customWidth="1"/>
    <col min="772" max="772" width="9.875" style="107" customWidth="1"/>
    <col min="773" max="773" width="10.375" style="107" customWidth="1"/>
    <col min="774" max="774" width="9.25833333333333" style="107" customWidth="1"/>
    <col min="775" max="1019" width="9" style="107" customWidth="1"/>
    <col min="1020" max="1020" width="9.375" style="107" customWidth="1"/>
    <col min="1021" max="1021" width="38.2583333333333" style="107" customWidth="1"/>
    <col min="1022" max="1023" width="9" style="107" customWidth="1"/>
    <col min="1024" max="1024" width="10.375" style="107" customWidth="1"/>
    <col min="1025" max="1027" width="9" style="107" customWidth="1"/>
    <col min="1028" max="1028" width="9.875" style="107" customWidth="1"/>
    <col min="1029" max="1029" width="10.375" style="107" customWidth="1"/>
    <col min="1030" max="1030" width="9.25833333333333" style="107" customWidth="1"/>
    <col min="1031" max="1275" width="9" style="107" customWidth="1"/>
    <col min="1276" max="1276" width="9.375" style="107" customWidth="1"/>
    <col min="1277" max="1277" width="38.2583333333333" style="107" customWidth="1"/>
    <col min="1278" max="1279" width="9" style="107" customWidth="1"/>
    <col min="1280" max="1280" width="10.375" style="107" customWidth="1"/>
    <col min="1281" max="1283" width="9" style="107" customWidth="1"/>
    <col min="1284" max="1284" width="9.875" style="107" customWidth="1"/>
    <col min="1285" max="1285" width="10.375" style="107" customWidth="1"/>
    <col min="1286" max="1286" width="9.25833333333333" style="107" customWidth="1"/>
    <col min="1287" max="1531" width="9" style="107" customWidth="1"/>
    <col min="1532" max="1532" width="9.375" style="107" customWidth="1"/>
    <col min="1533" max="1533" width="38.2583333333333" style="107" customWidth="1"/>
    <col min="1534" max="1535" width="9" style="107" customWidth="1"/>
    <col min="1536" max="1536" width="10.375" style="107" customWidth="1"/>
    <col min="1537" max="1539" width="9" style="107" customWidth="1"/>
    <col min="1540" max="1540" width="9.875" style="107" customWidth="1"/>
    <col min="1541" max="1541" width="10.375" style="107" customWidth="1"/>
    <col min="1542" max="1542" width="9.25833333333333" style="107" customWidth="1"/>
    <col min="1543" max="1787" width="9" style="107" customWidth="1"/>
    <col min="1788" max="1788" width="9.375" style="107" customWidth="1"/>
    <col min="1789" max="1789" width="38.2583333333333" style="107" customWidth="1"/>
    <col min="1790" max="1791" width="9" style="107" customWidth="1"/>
    <col min="1792" max="1792" width="10.375" style="107" customWidth="1"/>
    <col min="1793" max="1795" width="9" style="107" customWidth="1"/>
    <col min="1796" max="1796" width="9.875" style="107" customWidth="1"/>
    <col min="1797" max="1797" width="10.375" style="107" customWidth="1"/>
    <col min="1798" max="1798" width="9.25833333333333" style="107" customWidth="1"/>
    <col min="1799" max="2043" width="9" style="107" customWidth="1"/>
    <col min="2044" max="2044" width="9.375" style="107" customWidth="1"/>
    <col min="2045" max="2045" width="38.2583333333333" style="107" customWidth="1"/>
    <col min="2046" max="2047" width="9" style="107" customWidth="1"/>
    <col min="2048" max="2048" width="10.375" style="107" customWidth="1"/>
    <col min="2049" max="2051" width="9" style="107" customWidth="1"/>
    <col min="2052" max="2052" width="9.875" style="107" customWidth="1"/>
    <col min="2053" max="2053" width="10.375" style="107" customWidth="1"/>
    <col min="2054" max="2054" width="9.25833333333333" style="107" customWidth="1"/>
    <col min="2055" max="2299" width="9" style="107" customWidth="1"/>
    <col min="2300" max="2300" width="9.375" style="107" customWidth="1"/>
    <col min="2301" max="2301" width="38.2583333333333" style="107" customWidth="1"/>
    <col min="2302" max="2303" width="9" style="107" customWidth="1"/>
    <col min="2304" max="2304" width="10.375" style="107" customWidth="1"/>
    <col min="2305" max="2307" width="9" style="107" customWidth="1"/>
    <col min="2308" max="2308" width="9.875" style="107" customWidth="1"/>
    <col min="2309" max="2309" width="10.375" style="107" customWidth="1"/>
    <col min="2310" max="2310" width="9.25833333333333" style="107" customWidth="1"/>
    <col min="2311" max="2555" width="9" style="107" customWidth="1"/>
    <col min="2556" max="2556" width="9.375" style="107" customWidth="1"/>
    <col min="2557" max="2557" width="38.2583333333333" style="107" customWidth="1"/>
    <col min="2558" max="2559" width="9" style="107" customWidth="1"/>
    <col min="2560" max="2560" width="10.375" style="107" customWidth="1"/>
    <col min="2561" max="2563" width="9" style="107" customWidth="1"/>
    <col min="2564" max="2564" width="9.875" style="107" customWidth="1"/>
    <col min="2565" max="2565" width="10.375" style="107" customWidth="1"/>
    <col min="2566" max="2566" width="9.25833333333333" style="107" customWidth="1"/>
    <col min="2567" max="2811" width="9" style="107" customWidth="1"/>
    <col min="2812" max="2812" width="9.375" style="107" customWidth="1"/>
    <col min="2813" max="2813" width="38.2583333333333" style="107" customWidth="1"/>
    <col min="2814" max="2815" width="9" style="107" customWidth="1"/>
    <col min="2816" max="2816" width="10.375" style="107" customWidth="1"/>
    <col min="2817" max="2819" width="9" style="107" customWidth="1"/>
    <col min="2820" max="2820" width="9.875" style="107" customWidth="1"/>
    <col min="2821" max="2821" width="10.375" style="107" customWidth="1"/>
    <col min="2822" max="2822" width="9.25833333333333" style="107" customWidth="1"/>
    <col min="2823" max="3067" width="9" style="107" customWidth="1"/>
    <col min="3068" max="3068" width="9.375" style="107" customWidth="1"/>
    <col min="3069" max="3069" width="38.2583333333333" style="107" customWidth="1"/>
    <col min="3070" max="3071" width="9" style="107" customWidth="1"/>
    <col min="3072" max="3072" width="10.375" style="107" customWidth="1"/>
    <col min="3073" max="3075" width="9" style="107" customWidth="1"/>
    <col min="3076" max="3076" width="9.875" style="107" customWidth="1"/>
    <col min="3077" max="3077" width="10.375" style="107" customWidth="1"/>
    <col min="3078" max="3078" width="9.25833333333333" style="107" customWidth="1"/>
    <col min="3079" max="3323" width="9" style="107" customWidth="1"/>
    <col min="3324" max="3324" width="9.375" style="107" customWidth="1"/>
    <col min="3325" max="3325" width="38.2583333333333" style="107" customWidth="1"/>
    <col min="3326" max="3327" width="9" style="107" customWidth="1"/>
    <col min="3328" max="3328" width="10.375" style="107" customWidth="1"/>
    <col min="3329" max="3331" width="9" style="107" customWidth="1"/>
    <col min="3332" max="3332" width="9.875" style="107" customWidth="1"/>
    <col min="3333" max="3333" width="10.375" style="107" customWidth="1"/>
    <col min="3334" max="3334" width="9.25833333333333" style="107" customWidth="1"/>
    <col min="3335" max="3579" width="9" style="107" customWidth="1"/>
    <col min="3580" max="3580" width="9.375" style="107" customWidth="1"/>
    <col min="3581" max="3581" width="38.2583333333333" style="107" customWidth="1"/>
    <col min="3582" max="3583" width="9" style="107" customWidth="1"/>
    <col min="3584" max="3584" width="10.375" style="107" customWidth="1"/>
    <col min="3585" max="3587" width="9" style="107" customWidth="1"/>
    <col min="3588" max="3588" width="9.875" style="107" customWidth="1"/>
    <col min="3589" max="3589" width="10.375" style="107" customWidth="1"/>
    <col min="3590" max="3590" width="9.25833333333333" style="107" customWidth="1"/>
    <col min="3591" max="3835" width="9" style="107" customWidth="1"/>
    <col min="3836" max="3836" width="9.375" style="107" customWidth="1"/>
    <col min="3837" max="3837" width="38.2583333333333" style="107" customWidth="1"/>
    <col min="3838" max="3839" width="9" style="107" customWidth="1"/>
    <col min="3840" max="3840" width="10.375" style="107" customWidth="1"/>
    <col min="3841" max="3843" width="9" style="107" customWidth="1"/>
    <col min="3844" max="3844" width="9.875" style="107" customWidth="1"/>
    <col min="3845" max="3845" width="10.375" style="107" customWidth="1"/>
    <col min="3846" max="3846" width="9.25833333333333" style="107" customWidth="1"/>
    <col min="3847" max="4091" width="9" style="107" customWidth="1"/>
    <col min="4092" max="4092" width="9.375" style="107" customWidth="1"/>
    <col min="4093" max="4093" width="38.2583333333333" style="107" customWidth="1"/>
    <col min="4094" max="4095" width="9" style="107" customWidth="1"/>
    <col min="4096" max="4096" width="10.375" style="107" customWidth="1"/>
    <col min="4097" max="4099" width="9" style="107" customWidth="1"/>
    <col min="4100" max="4100" width="9.875" style="107" customWidth="1"/>
    <col min="4101" max="4101" width="10.375" style="107" customWidth="1"/>
    <col min="4102" max="4102" width="9.25833333333333" style="107" customWidth="1"/>
    <col min="4103" max="4347" width="9" style="107" customWidth="1"/>
    <col min="4348" max="4348" width="9.375" style="107" customWidth="1"/>
    <col min="4349" max="4349" width="38.2583333333333" style="107" customWidth="1"/>
    <col min="4350" max="4351" width="9" style="107" customWidth="1"/>
    <col min="4352" max="4352" width="10.375" style="107" customWidth="1"/>
    <col min="4353" max="4355" width="9" style="107" customWidth="1"/>
    <col min="4356" max="4356" width="9.875" style="107" customWidth="1"/>
    <col min="4357" max="4357" width="10.375" style="107" customWidth="1"/>
    <col min="4358" max="4358" width="9.25833333333333" style="107" customWidth="1"/>
    <col min="4359" max="4603" width="9" style="107" customWidth="1"/>
    <col min="4604" max="4604" width="9.375" style="107" customWidth="1"/>
    <col min="4605" max="4605" width="38.2583333333333" style="107" customWidth="1"/>
    <col min="4606" max="4607" width="9" style="107" customWidth="1"/>
    <col min="4608" max="4608" width="10.375" style="107" customWidth="1"/>
    <col min="4609" max="4611" width="9" style="107" customWidth="1"/>
    <col min="4612" max="4612" width="9.875" style="107" customWidth="1"/>
    <col min="4613" max="4613" width="10.375" style="107" customWidth="1"/>
    <col min="4614" max="4614" width="9.25833333333333" style="107" customWidth="1"/>
    <col min="4615" max="4859" width="9" style="107" customWidth="1"/>
    <col min="4860" max="4860" width="9.375" style="107" customWidth="1"/>
    <col min="4861" max="4861" width="38.2583333333333" style="107" customWidth="1"/>
    <col min="4862" max="4863" width="9" style="107" customWidth="1"/>
    <col min="4864" max="4864" width="10.375" style="107" customWidth="1"/>
    <col min="4865" max="4867" width="9" style="107" customWidth="1"/>
    <col min="4868" max="4868" width="9.875" style="107" customWidth="1"/>
    <col min="4869" max="4869" width="10.375" style="107" customWidth="1"/>
    <col min="4870" max="4870" width="9.25833333333333" style="107" customWidth="1"/>
    <col min="4871" max="5115" width="9" style="107" customWidth="1"/>
    <col min="5116" max="5116" width="9.375" style="107" customWidth="1"/>
    <col min="5117" max="5117" width="38.2583333333333" style="107" customWidth="1"/>
    <col min="5118" max="5119" width="9" style="107" customWidth="1"/>
    <col min="5120" max="5120" width="10.375" style="107" customWidth="1"/>
    <col min="5121" max="5123" width="9" style="107" customWidth="1"/>
    <col min="5124" max="5124" width="9.875" style="107" customWidth="1"/>
    <col min="5125" max="5125" width="10.375" style="107" customWidth="1"/>
    <col min="5126" max="5126" width="9.25833333333333" style="107" customWidth="1"/>
    <col min="5127" max="5371" width="9" style="107" customWidth="1"/>
    <col min="5372" max="5372" width="9.375" style="107" customWidth="1"/>
    <col min="5373" max="5373" width="38.2583333333333" style="107" customWidth="1"/>
    <col min="5374" max="5375" width="9" style="107" customWidth="1"/>
    <col min="5376" max="5376" width="10.375" style="107" customWidth="1"/>
    <col min="5377" max="5379" width="9" style="107" customWidth="1"/>
    <col min="5380" max="5380" width="9.875" style="107" customWidth="1"/>
    <col min="5381" max="5381" width="10.375" style="107" customWidth="1"/>
    <col min="5382" max="5382" width="9.25833333333333" style="107" customWidth="1"/>
    <col min="5383" max="5627" width="9" style="107" customWidth="1"/>
    <col min="5628" max="5628" width="9.375" style="107" customWidth="1"/>
    <col min="5629" max="5629" width="38.2583333333333" style="107" customWidth="1"/>
    <col min="5630" max="5631" width="9" style="107" customWidth="1"/>
    <col min="5632" max="5632" width="10.375" style="107" customWidth="1"/>
    <col min="5633" max="5635" width="9" style="107" customWidth="1"/>
    <col min="5636" max="5636" width="9.875" style="107" customWidth="1"/>
    <col min="5637" max="5637" width="10.375" style="107" customWidth="1"/>
    <col min="5638" max="5638" width="9.25833333333333" style="107" customWidth="1"/>
    <col min="5639" max="5883" width="9" style="107" customWidth="1"/>
    <col min="5884" max="5884" width="9.375" style="107" customWidth="1"/>
    <col min="5885" max="5885" width="38.2583333333333" style="107" customWidth="1"/>
    <col min="5886" max="5887" width="9" style="107" customWidth="1"/>
    <col min="5888" max="5888" width="10.375" style="107" customWidth="1"/>
    <col min="5889" max="5891" width="9" style="107" customWidth="1"/>
    <col min="5892" max="5892" width="9.875" style="107" customWidth="1"/>
    <col min="5893" max="5893" width="10.375" style="107" customWidth="1"/>
    <col min="5894" max="5894" width="9.25833333333333" style="107" customWidth="1"/>
    <col min="5895" max="6139" width="9" style="107" customWidth="1"/>
    <col min="6140" max="6140" width="9.375" style="107" customWidth="1"/>
    <col min="6141" max="6141" width="38.2583333333333" style="107" customWidth="1"/>
    <col min="6142" max="6143" width="9" style="107" customWidth="1"/>
    <col min="6144" max="6144" width="10.375" style="107" customWidth="1"/>
    <col min="6145" max="6147" width="9" style="107" customWidth="1"/>
    <col min="6148" max="6148" width="9.875" style="107" customWidth="1"/>
    <col min="6149" max="6149" width="10.375" style="107" customWidth="1"/>
    <col min="6150" max="6150" width="9.25833333333333" style="107" customWidth="1"/>
    <col min="6151" max="6395" width="9" style="107" customWidth="1"/>
    <col min="6396" max="6396" width="9.375" style="107" customWidth="1"/>
    <col min="6397" max="6397" width="38.2583333333333" style="107" customWidth="1"/>
    <col min="6398" max="6399" width="9" style="107" customWidth="1"/>
    <col min="6400" max="6400" width="10.375" style="107" customWidth="1"/>
    <col min="6401" max="6403" width="9" style="107" customWidth="1"/>
    <col min="6404" max="6404" width="9.875" style="107" customWidth="1"/>
    <col min="6405" max="6405" width="10.375" style="107" customWidth="1"/>
    <col min="6406" max="6406" width="9.25833333333333" style="107" customWidth="1"/>
    <col min="6407" max="6651" width="9" style="107" customWidth="1"/>
    <col min="6652" max="6652" width="9.375" style="107" customWidth="1"/>
    <col min="6653" max="6653" width="38.2583333333333" style="107" customWidth="1"/>
    <col min="6654" max="6655" width="9" style="107" customWidth="1"/>
    <col min="6656" max="6656" width="10.375" style="107" customWidth="1"/>
    <col min="6657" max="6659" width="9" style="107" customWidth="1"/>
    <col min="6660" max="6660" width="9.875" style="107" customWidth="1"/>
    <col min="6661" max="6661" width="10.375" style="107" customWidth="1"/>
    <col min="6662" max="6662" width="9.25833333333333" style="107" customWidth="1"/>
    <col min="6663" max="6907" width="9" style="107" customWidth="1"/>
    <col min="6908" max="6908" width="9.375" style="107" customWidth="1"/>
    <col min="6909" max="6909" width="38.2583333333333" style="107" customWidth="1"/>
    <col min="6910" max="6911" width="9" style="107" customWidth="1"/>
    <col min="6912" max="6912" width="10.375" style="107" customWidth="1"/>
    <col min="6913" max="6915" width="9" style="107" customWidth="1"/>
    <col min="6916" max="6916" width="9.875" style="107" customWidth="1"/>
    <col min="6917" max="6917" width="10.375" style="107" customWidth="1"/>
    <col min="6918" max="6918" width="9.25833333333333" style="107" customWidth="1"/>
    <col min="6919" max="7163" width="9" style="107" customWidth="1"/>
    <col min="7164" max="7164" width="9.375" style="107" customWidth="1"/>
    <col min="7165" max="7165" width="38.2583333333333" style="107" customWidth="1"/>
    <col min="7166" max="7167" width="9" style="107" customWidth="1"/>
    <col min="7168" max="7168" width="10.375" style="107" customWidth="1"/>
    <col min="7169" max="7171" width="9" style="107" customWidth="1"/>
    <col min="7172" max="7172" width="9.875" style="107" customWidth="1"/>
    <col min="7173" max="7173" width="10.375" style="107" customWidth="1"/>
    <col min="7174" max="7174" width="9.25833333333333" style="107" customWidth="1"/>
    <col min="7175" max="7419" width="9" style="107" customWidth="1"/>
    <col min="7420" max="7420" width="9.375" style="107" customWidth="1"/>
    <col min="7421" max="7421" width="38.2583333333333" style="107" customWidth="1"/>
    <col min="7422" max="7423" width="9" style="107" customWidth="1"/>
    <col min="7424" max="7424" width="10.375" style="107" customWidth="1"/>
    <col min="7425" max="7427" width="9" style="107" customWidth="1"/>
    <col min="7428" max="7428" width="9.875" style="107" customWidth="1"/>
    <col min="7429" max="7429" width="10.375" style="107" customWidth="1"/>
    <col min="7430" max="7430" width="9.25833333333333" style="107" customWidth="1"/>
    <col min="7431" max="7675" width="9" style="107" customWidth="1"/>
    <col min="7676" max="7676" width="9.375" style="107" customWidth="1"/>
    <col min="7677" max="7677" width="38.2583333333333" style="107" customWidth="1"/>
    <col min="7678" max="7679" width="9" style="107" customWidth="1"/>
    <col min="7680" max="7680" width="10.375" style="107" customWidth="1"/>
    <col min="7681" max="7683" width="9" style="107" customWidth="1"/>
    <col min="7684" max="7684" width="9.875" style="107" customWidth="1"/>
    <col min="7685" max="7685" width="10.375" style="107" customWidth="1"/>
    <col min="7686" max="7686" width="9.25833333333333" style="107" customWidth="1"/>
    <col min="7687" max="7931" width="9" style="107" customWidth="1"/>
    <col min="7932" max="7932" width="9.375" style="107" customWidth="1"/>
    <col min="7933" max="7933" width="38.2583333333333" style="107" customWidth="1"/>
    <col min="7934" max="7935" width="9" style="107" customWidth="1"/>
    <col min="7936" max="7936" width="10.375" style="107" customWidth="1"/>
    <col min="7937" max="7939" width="9" style="107" customWidth="1"/>
    <col min="7940" max="7940" width="9.875" style="107" customWidth="1"/>
    <col min="7941" max="7941" width="10.375" style="107" customWidth="1"/>
    <col min="7942" max="7942" width="9.25833333333333" style="107" customWidth="1"/>
    <col min="7943" max="8187" width="9" style="107" customWidth="1"/>
    <col min="8188" max="8188" width="9.375" style="107" customWidth="1"/>
    <col min="8189" max="8189" width="38.2583333333333" style="107" customWidth="1"/>
    <col min="8190" max="8191" width="9" style="107" customWidth="1"/>
    <col min="8192" max="8192" width="10.375" style="107" customWidth="1"/>
    <col min="8193" max="8195" width="9" style="107" customWidth="1"/>
    <col min="8196" max="8196" width="9.875" style="107" customWidth="1"/>
    <col min="8197" max="8197" width="10.375" style="107" customWidth="1"/>
    <col min="8198" max="8198" width="9.25833333333333" style="107" customWidth="1"/>
    <col min="8199" max="8443" width="9" style="107" customWidth="1"/>
    <col min="8444" max="8444" width="9.375" style="107" customWidth="1"/>
    <col min="8445" max="8445" width="38.2583333333333" style="107" customWidth="1"/>
    <col min="8446" max="8447" width="9" style="107" customWidth="1"/>
    <col min="8448" max="8448" width="10.375" style="107" customWidth="1"/>
    <col min="8449" max="8451" width="9" style="107" customWidth="1"/>
    <col min="8452" max="8452" width="9.875" style="107" customWidth="1"/>
    <col min="8453" max="8453" width="10.375" style="107" customWidth="1"/>
    <col min="8454" max="8454" width="9.25833333333333" style="107" customWidth="1"/>
    <col min="8455" max="8699" width="9" style="107" customWidth="1"/>
    <col min="8700" max="8700" width="9.375" style="107" customWidth="1"/>
    <col min="8701" max="8701" width="38.2583333333333" style="107" customWidth="1"/>
    <col min="8702" max="8703" width="9" style="107" customWidth="1"/>
    <col min="8704" max="8704" width="10.375" style="107" customWidth="1"/>
    <col min="8705" max="8707" width="9" style="107" customWidth="1"/>
    <col min="8708" max="8708" width="9.875" style="107" customWidth="1"/>
    <col min="8709" max="8709" width="10.375" style="107" customWidth="1"/>
    <col min="8710" max="8710" width="9.25833333333333" style="107" customWidth="1"/>
    <col min="8711" max="8955" width="9" style="107" customWidth="1"/>
    <col min="8956" max="8956" width="9.375" style="107" customWidth="1"/>
    <col min="8957" max="8957" width="38.2583333333333" style="107" customWidth="1"/>
    <col min="8958" max="8959" width="9" style="107" customWidth="1"/>
    <col min="8960" max="8960" width="10.375" style="107" customWidth="1"/>
    <col min="8961" max="8963" width="9" style="107" customWidth="1"/>
    <col min="8964" max="8964" width="9.875" style="107" customWidth="1"/>
    <col min="8965" max="8965" width="10.375" style="107" customWidth="1"/>
    <col min="8966" max="8966" width="9.25833333333333" style="107" customWidth="1"/>
    <col min="8967" max="9211" width="9" style="107" customWidth="1"/>
    <col min="9212" max="9212" width="9.375" style="107" customWidth="1"/>
    <col min="9213" max="9213" width="38.2583333333333" style="107" customWidth="1"/>
    <col min="9214" max="9215" width="9" style="107" customWidth="1"/>
    <col min="9216" max="9216" width="10.375" style="107" customWidth="1"/>
    <col min="9217" max="9219" width="9" style="107" customWidth="1"/>
    <col min="9220" max="9220" width="9.875" style="107" customWidth="1"/>
    <col min="9221" max="9221" width="10.375" style="107" customWidth="1"/>
    <col min="9222" max="9222" width="9.25833333333333" style="107" customWidth="1"/>
    <col min="9223" max="9467" width="9" style="107" customWidth="1"/>
    <col min="9468" max="9468" width="9.375" style="107" customWidth="1"/>
    <col min="9469" max="9469" width="38.2583333333333" style="107" customWidth="1"/>
    <col min="9470" max="9471" width="9" style="107" customWidth="1"/>
    <col min="9472" max="9472" width="10.375" style="107" customWidth="1"/>
    <col min="9473" max="9475" width="9" style="107" customWidth="1"/>
    <col min="9476" max="9476" width="9.875" style="107" customWidth="1"/>
    <col min="9477" max="9477" width="10.375" style="107" customWidth="1"/>
    <col min="9478" max="9478" width="9.25833333333333" style="107" customWidth="1"/>
    <col min="9479" max="9723" width="9" style="107" customWidth="1"/>
    <col min="9724" max="9724" width="9.375" style="107" customWidth="1"/>
    <col min="9725" max="9725" width="38.2583333333333" style="107" customWidth="1"/>
    <col min="9726" max="9727" width="9" style="107" customWidth="1"/>
    <col min="9728" max="9728" width="10.375" style="107" customWidth="1"/>
    <col min="9729" max="9731" width="9" style="107" customWidth="1"/>
    <col min="9732" max="9732" width="9.875" style="107" customWidth="1"/>
    <col min="9733" max="9733" width="10.375" style="107" customWidth="1"/>
    <col min="9734" max="9734" width="9.25833333333333" style="107" customWidth="1"/>
    <col min="9735" max="9979" width="9" style="107" customWidth="1"/>
    <col min="9980" max="9980" width="9.375" style="107" customWidth="1"/>
    <col min="9981" max="9981" width="38.2583333333333" style="107" customWidth="1"/>
    <col min="9982" max="9983" width="9" style="107" customWidth="1"/>
    <col min="9984" max="9984" width="10.375" style="107" customWidth="1"/>
    <col min="9985" max="9987" width="9" style="107" customWidth="1"/>
    <col min="9988" max="9988" width="9.875" style="107" customWidth="1"/>
    <col min="9989" max="9989" width="10.375" style="107" customWidth="1"/>
    <col min="9990" max="9990" width="9.25833333333333" style="107" customWidth="1"/>
    <col min="9991" max="10235" width="9" style="107" customWidth="1"/>
    <col min="10236" max="10236" width="9.375" style="107" customWidth="1"/>
    <col min="10237" max="10237" width="38.2583333333333" style="107" customWidth="1"/>
    <col min="10238" max="10239" width="9" style="107" customWidth="1"/>
    <col min="10240" max="10240" width="10.375" style="107" customWidth="1"/>
    <col min="10241" max="10243" width="9" style="107" customWidth="1"/>
    <col min="10244" max="10244" width="9.875" style="107" customWidth="1"/>
    <col min="10245" max="10245" width="10.375" style="107" customWidth="1"/>
    <col min="10246" max="10246" width="9.25833333333333" style="107" customWidth="1"/>
    <col min="10247" max="10491" width="9" style="107" customWidth="1"/>
    <col min="10492" max="10492" width="9.375" style="107" customWidth="1"/>
    <col min="10493" max="10493" width="38.2583333333333" style="107" customWidth="1"/>
    <col min="10494" max="10495" width="9" style="107" customWidth="1"/>
    <col min="10496" max="10496" width="10.375" style="107" customWidth="1"/>
    <col min="10497" max="10499" width="9" style="107" customWidth="1"/>
    <col min="10500" max="10500" width="9.875" style="107" customWidth="1"/>
    <col min="10501" max="10501" width="10.375" style="107" customWidth="1"/>
    <col min="10502" max="10502" width="9.25833333333333" style="107" customWidth="1"/>
    <col min="10503" max="10747" width="9" style="107" customWidth="1"/>
    <col min="10748" max="10748" width="9.375" style="107" customWidth="1"/>
    <col min="10749" max="10749" width="38.2583333333333" style="107" customWidth="1"/>
    <col min="10750" max="10751" width="9" style="107" customWidth="1"/>
    <col min="10752" max="10752" width="10.375" style="107" customWidth="1"/>
    <col min="10753" max="10755" width="9" style="107" customWidth="1"/>
    <col min="10756" max="10756" width="9.875" style="107" customWidth="1"/>
    <col min="10757" max="10757" width="10.375" style="107" customWidth="1"/>
    <col min="10758" max="10758" width="9.25833333333333" style="107" customWidth="1"/>
    <col min="10759" max="11003" width="9" style="107" customWidth="1"/>
    <col min="11004" max="11004" width="9.375" style="107" customWidth="1"/>
    <col min="11005" max="11005" width="38.2583333333333" style="107" customWidth="1"/>
    <col min="11006" max="11007" width="9" style="107" customWidth="1"/>
    <col min="11008" max="11008" width="10.375" style="107" customWidth="1"/>
    <col min="11009" max="11011" width="9" style="107" customWidth="1"/>
    <col min="11012" max="11012" width="9.875" style="107" customWidth="1"/>
    <col min="11013" max="11013" width="10.375" style="107" customWidth="1"/>
    <col min="11014" max="11014" width="9.25833333333333" style="107" customWidth="1"/>
    <col min="11015" max="11259" width="9" style="107" customWidth="1"/>
    <col min="11260" max="11260" width="9.375" style="107" customWidth="1"/>
    <col min="11261" max="11261" width="38.2583333333333" style="107" customWidth="1"/>
    <col min="11262" max="11263" width="9" style="107" customWidth="1"/>
    <col min="11264" max="11264" width="10.375" style="107" customWidth="1"/>
    <col min="11265" max="11267" width="9" style="107" customWidth="1"/>
    <col min="11268" max="11268" width="9.875" style="107" customWidth="1"/>
    <col min="11269" max="11269" width="10.375" style="107" customWidth="1"/>
    <col min="11270" max="11270" width="9.25833333333333" style="107" customWidth="1"/>
    <col min="11271" max="11515" width="9" style="107" customWidth="1"/>
    <col min="11516" max="11516" width="9.375" style="107" customWidth="1"/>
    <col min="11517" max="11517" width="38.2583333333333" style="107" customWidth="1"/>
    <col min="11518" max="11519" width="9" style="107" customWidth="1"/>
    <col min="11520" max="11520" width="10.375" style="107" customWidth="1"/>
    <col min="11521" max="11523" width="9" style="107" customWidth="1"/>
    <col min="11524" max="11524" width="9.875" style="107" customWidth="1"/>
    <col min="11525" max="11525" width="10.375" style="107" customWidth="1"/>
    <col min="11526" max="11526" width="9.25833333333333" style="107" customWidth="1"/>
    <col min="11527" max="11771" width="9" style="107" customWidth="1"/>
    <col min="11772" max="11772" width="9.375" style="107" customWidth="1"/>
    <col min="11773" max="11773" width="38.2583333333333" style="107" customWidth="1"/>
    <col min="11774" max="11775" width="9" style="107" customWidth="1"/>
    <col min="11776" max="11776" width="10.375" style="107" customWidth="1"/>
    <col min="11777" max="11779" width="9" style="107" customWidth="1"/>
    <col min="11780" max="11780" width="9.875" style="107" customWidth="1"/>
    <col min="11781" max="11781" width="10.375" style="107" customWidth="1"/>
    <col min="11782" max="11782" width="9.25833333333333" style="107" customWidth="1"/>
    <col min="11783" max="12027" width="9" style="107" customWidth="1"/>
    <col min="12028" max="12028" width="9.375" style="107" customWidth="1"/>
    <col min="12029" max="12029" width="38.2583333333333" style="107" customWidth="1"/>
    <col min="12030" max="12031" width="9" style="107" customWidth="1"/>
    <col min="12032" max="12032" width="10.375" style="107" customWidth="1"/>
    <col min="12033" max="12035" width="9" style="107" customWidth="1"/>
    <col min="12036" max="12036" width="9.875" style="107" customWidth="1"/>
    <col min="12037" max="12037" width="10.375" style="107" customWidth="1"/>
    <col min="12038" max="12038" width="9.25833333333333" style="107" customWidth="1"/>
    <col min="12039" max="12283" width="9" style="107" customWidth="1"/>
    <col min="12284" max="12284" width="9.375" style="107" customWidth="1"/>
    <col min="12285" max="12285" width="38.2583333333333" style="107" customWidth="1"/>
    <col min="12286" max="12287" width="9" style="107" customWidth="1"/>
    <col min="12288" max="12288" width="10.375" style="107" customWidth="1"/>
    <col min="12289" max="12291" width="9" style="107" customWidth="1"/>
    <col min="12292" max="12292" width="9.875" style="107" customWidth="1"/>
    <col min="12293" max="12293" width="10.375" style="107" customWidth="1"/>
    <col min="12294" max="12294" width="9.25833333333333" style="107" customWidth="1"/>
    <col min="12295" max="12539" width="9" style="107" customWidth="1"/>
    <col min="12540" max="12540" width="9.375" style="107" customWidth="1"/>
    <col min="12541" max="12541" width="38.2583333333333" style="107" customWidth="1"/>
    <col min="12542" max="12543" width="9" style="107" customWidth="1"/>
    <col min="12544" max="12544" width="10.375" style="107" customWidth="1"/>
    <col min="12545" max="12547" width="9" style="107" customWidth="1"/>
    <col min="12548" max="12548" width="9.875" style="107" customWidth="1"/>
    <col min="12549" max="12549" width="10.375" style="107" customWidth="1"/>
    <col min="12550" max="12550" width="9.25833333333333" style="107" customWidth="1"/>
    <col min="12551" max="12795" width="9" style="107" customWidth="1"/>
    <col min="12796" max="12796" width="9.375" style="107" customWidth="1"/>
    <col min="12797" max="12797" width="38.2583333333333" style="107" customWidth="1"/>
    <col min="12798" max="12799" width="9" style="107" customWidth="1"/>
    <col min="12800" max="12800" width="10.375" style="107" customWidth="1"/>
    <col min="12801" max="12803" width="9" style="107" customWidth="1"/>
    <col min="12804" max="12804" width="9.875" style="107" customWidth="1"/>
    <col min="12805" max="12805" width="10.375" style="107" customWidth="1"/>
    <col min="12806" max="12806" width="9.25833333333333" style="107" customWidth="1"/>
    <col min="12807" max="13051" width="9" style="107" customWidth="1"/>
    <col min="13052" max="13052" width="9.375" style="107" customWidth="1"/>
    <col min="13053" max="13053" width="38.2583333333333" style="107" customWidth="1"/>
    <col min="13054" max="13055" width="9" style="107" customWidth="1"/>
    <col min="13056" max="13056" width="10.375" style="107" customWidth="1"/>
    <col min="13057" max="13059" width="9" style="107" customWidth="1"/>
    <col min="13060" max="13060" width="9.875" style="107" customWidth="1"/>
    <col min="13061" max="13061" width="10.375" style="107" customWidth="1"/>
    <col min="13062" max="13062" width="9.25833333333333" style="107" customWidth="1"/>
    <col min="13063" max="13307" width="9" style="107" customWidth="1"/>
    <col min="13308" max="13308" width="9.375" style="107" customWidth="1"/>
    <col min="13309" max="13309" width="38.2583333333333" style="107" customWidth="1"/>
    <col min="13310" max="13311" width="9" style="107" customWidth="1"/>
    <col min="13312" max="13312" width="10.375" style="107" customWidth="1"/>
    <col min="13313" max="13315" width="9" style="107" customWidth="1"/>
    <col min="13316" max="13316" width="9.875" style="107" customWidth="1"/>
    <col min="13317" max="13317" width="10.375" style="107" customWidth="1"/>
    <col min="13318" max="13318" width="9.25833333333333" style="107" customWidth="1"/>
    <col min="13319" max="13563" width="9" style="107" customWidth="1"/>
    <col min="13564" max="13564" width="9.375" style="107" customWidth="1"/>
    <col min="13565" max="13565" width="38.2583333333333" style="107" customWidth="1"/>
    <col min="13566" max="13567" width="9" style="107" customWidth="1"/>
    <col min="13568" max="13568" width="10.375" style="107" customWidth="1"/>
    <col min="13569" max="13571" width="9" style="107" customWidth="1"/>
    <col min="13572" max="13572" width="9.875" style="107" customWidth="1"/>
    <col min="13573" max="13573" width="10.375" style="107" customWidth="1"/>
    <col min="13574" max="13574" width="9.25833333333333" style="107" customWidth="1"/>
    <col min="13575" max="13819" width="9" style="107" customWidth="1"/>
    <col min="13820" max="13820" width="9.375" style="107" customWidth="1"/>
    <col min="13821" max="13821" width="38.2583333333333" style="107" customWidth="1"/>
    <col min="13822" max="13823" width="9" style="107" customWidth="1"/>
    <col min="13824" max="13824" width="10.375" style="107" customWidth="1"/>
    <col min="13825" max="13827" width="9" style="107" customWidth="1"/>
    <col min="13828" max="13828" width="9.875" style="107" customWidth="1"/>
    <col min="13829" max="13829" width="10.375" style="107" customWidth="1"/>
    <col min="13830" max="13830" width="9.25833333333333" style="107" customWidth="1"/>
    <col min="13831" max="14075" width="9" style="107" customWidth="1"/>
    <col min="14076" max="14076" width="9.375" style="107" customWidth="1"/>
    <col min="14077" max="14077" width="38.2583333333333" style="107" customWidth="1"/>
    <col min="14078" max="14079" width="9" style="107" customWidth="1"/>
    <col min="14080" max="14080" width="10.375" style="107" customWidth="1"/>
    <col min="14081" max="14083" width="9" style="107" customWidth="1"/>
    <col min="14084" max="14084" width="9.875" style="107" customWidth="1"/>
    <col min="14085" max="14085" width="10.375" style="107" customWidth="1"/>
    <col min="14086" max="14086" width="9.25833333333333" style="107" customWidth="1"/>
    <col min="14087" max="14331" width="9" style="107" customWidth="1"/>
    <col min="14332" max="14332" width="9.375" style="107" customWidth="1"/>
    <col min="14333" max="14333" width="38.2583333333333" style="107" customWidth="1"/>
    <col min="14334" max="14335" width="9" style="107" customWidth="1"/>
    <col min="14336" max="14336" width="10.375" style="107" customWidth="1"/>
    <col min="14337" max="14339" width="9" style="107" customWidth="1"/>
    <col min="14340" max="14340" width="9.875" style="107" customWidth="1"/>
    <col min="14341" max="14341" width="10.375" style="107" customWidth="1"/>
    <col min="14342" max="14342" width="9.25833333333333" style="107" customWidth="1"/>
    <col min="14343" max="14587" width="9" style="107" customWidth="1"/>
    <col min="14588" max="14588" width="9.375" style="107" customWidth="1"/>
    <col min="14589" max="14589" width="38.2583333333333" style="107" customWidth="1"/>
    <col min="14590" max="14591" width="9" style="107" customWidth="1"/>
    <col min="14592" max="14592" width="10.375" style="107" customWidth="1"/>
    <col min="14593" max="14595" width="9" style="107" customWidth="1"/>
    <col min="14596" max="14596" width="9.875" style="107" customWidth="1"/>
    <col min="14597" max="14597" width="10.375" style="107" customWidth="1"/>
    <col min="14598" max="14598" width="9.25833333333333" style="107" customWidth="1"/>
    <col min="14599" max="14843" width="9" style="107" customWidth="1"/>
    <col min="14844" max="14844" width="9.375" style="107" customWidth="1"/>
    <col min="14845" max="14845" width="38.2583333333333" style="107" customWidth="1"/>
    <col min="14846" max="14847" width="9" style="107" customWidth="1"/>
    <col min="14848" max="14848" width="10.375" style="107" customWidth="1"/>
    <col min="14849" max="14851" width="9" style="107" customWidth="1"/>
    <col min="14852" max="14852" width="9.875" style="107" customWidth="1"/>
    <col min="14853" max="14853" width="10.375" style="107" customWidth="1"/>
    <col min="14854" max="14854" width="9.25833333333333" style="107" customWidth="1"/>
    <col min="14855" max="15099" width="9" style="107" customWidth="1"/>
    <col min="15100" max="15100" width="9.375" style="107" customWidth="1"/>
    <col min="15101" max="15101" width="38.2583333333333" style="107" customWidth="1"/>
    <col min="15102" max="15103" width="9" style="107" customWidth="1"/>
    <col min="15104" max="15104" width="10.375" style="107" customWidth="1"/>
    <col min="15105" max="15107" width="9" style="107" customWidth="1"/>
    <col min="15108" max="15108" width="9.875" style="107" customWidth="1"/>
    <col min="15109" max="15109" width="10.375" style="107" customWidth="1"/>
    <col min="15110" max="15110" width="9.25833333333333" style="107" customWidth="1"/>
    <col min="15111" max="15355" width="9" style="107" customWidth="1"/>
    <col min="15356" max="15356" width="9.375" style="107" customWidth="1"/>
    <col min="15357" max="15357" width="38.2583333333333" style="107" customWidth="1"/>
    <col min="15358" max="15359" width="9" style="107" customWidth="1"/>
    <col min="15360" max="15360" width="10.375" style="107" customWidth="1"/>
    <col min="15361" max="15363" width="9" style="107" customWidth="1"/>
    <col min="15364" max="15364" width="9.875" style="107" customWidth="1"/>
    <col min="15365" max="15365" width="10.375" style="107" customWidth="1"/>
    <col min="15366" max="15366" width="9.25833333333333" style="107" customWidth="1"/>
    <col min="15367" max="15611" width="9" style="107" customWidth="1"/>
    <col min="15612" max="15612" width="9.375" style="107" customWidth="1"/>
    <col min="15613" max="15613" width="38.2583333333333" style="107" customWidth="1"/>
    <col min="15614" max="15615" width="9" style="107" customWidth="1"/>
    <col min="15616" max="15616" width="10.375" style="107" customWidth="1"/>
    <col min="15617" max="15619" width="9" style="107" customWidth="1"/>
    <col min="15620" max="15620" width="9.875" style="107" customWidth="1"/>
    <col min="15621" max="15621" width="10.375" style="107" customWidth="1"/>
    <col min="15622" max="15622" width="9.25833333333333" style="107" customWidth="1"/>
    <col min="15623" max="15867" width="9" style="107" customWidth="1"/>
    <col min="15868" max="15868" width="9.375" style="107" customWidth="1"/>
    <col min="15869" max="15869" width="38.2583333333333" style="107" customWidth="1"/>
    <col min="15870" max="15871" width="9" style="107" customWidth="1"/>
    <col min="15872" max="15872" width="10.375" style="107" customWidth="1"/>
    <col min="15873" max="15875" width="9" style="107" customWidth="1"/>
    <col min="15876" max="15876" width="9.875" style="107" customWidth="1"/>
    <col min="15877" max="15877" width="10.375" style="107" customWidth="1"/>
    <col min="15878" max="15878" width="9.25833333333333" style="107" customWidth="1"/>
    <col min="15879" max="16123" width="9" style="107" customWidth="1"/>
    <col min="16124" max="16124" width="9.375" style="107" customWidth="1"/>
    <col min="16125" max="16125" width="38.2583333333333" style="107" customWidth="1"/>
    <col min="16126" max="16127" width="9" style="107" customWidth="1"/>
    <col min="16128" max="16128" width="10.375" style="107" customWidth="1"/>
    <col min="16129" max="16131" width="9" style="107" customWidth="1"/>
    <col min="16132" max="16132" width="9.875" style="107" customWidth="1"/>
    <col min="16133" max="16133" width="10.375" style="107" customWidth="1"/>
    <col min="16134" max="16134" width="9.25833333333333" style="107" customWidth="1"/>
    <col min="16135" max="16383" width="9" style="107" customWidth="1"/>
    <col min="16384" max="16384" width="9" style="107"/>
  </cols>
  <sheetData>
    <row r="1" s="107" customFormat="1" ht="14.25" spans="1:11">
      <c r="B1" s="109" t="s">
        <v>1789</v>
      </c>
      <c r="C1" s="110"/>
      <c r="D1" s="111"/>
      <c r="E1" s="111"/>
      <c r="F1" s="111"/>
      <c r="G1" s="111"/>
      <c r="H1" s="111"/>
      <c r="I1" s="112"/>
    </row>
    <row r="2" s="107" customFormat="1" spans="1:11">
      <c r="B2" s="113" t="s">
        <v>1790</v>
      </c>
      <c r="C2" s="113"/>
      <c r="D2" s="114"/>
      <c r="E2" s="114"/>
      <c r="F2" s="114"/>
      <c r="G2" s="114"/>
      <c r="H2" s="114"/>
      <c r="I2" s="115"/>
    </row>
    <row r="3" s="107" customFormat="1" spans="1:11">
      <c r="B3" s="113"/>
      <c r="C3" s="113"/>
      <c r="D3" s="114"/>
      <c r="E3" s="114"/>
      <c r="F3" s="114"/>
      <c r="G3" s="114"/>
      <c r="H3" s="114"/>
      <c r="I3" s="115"/>
    </row>
    <row r="4" s="107" customFormat="1" ht="14.25" spans="1:11">
      <c r="B4" s="110"/>
      <c r="C4" s="110"/>
      <c r="D4" s="116"/>
      <c r="E4" s="116"/>
      <c r="F4" s="116"/>
      <c r="G4" s="111"/>
      <c r="H4" s="117"/>
      <c r="I4" s="117" t="s">
        <v>1780</v>
      </c>
    </row>
    <row r="5" s="108" customFormat="1" spans="1:11">
      <c r="B5" s="118" t="s">
        <v>1781</v>
      </c>
      <c r="C5" s="119" t="s">
        <v>53</v>
      </c>
      <c r="D5" s="119" t="s">
        <v>6</v>
      </c>
      <c r="E5" s="119"/>
      <c r="F5" s="119"/>
      <c r="G5" s="119"/>
      <c r="H5" s="119"/>
      <c r="I5" s="120"/>
    </row>
    <row r="6" s="108" customFormat="1" customHeight="1" spans="1:11">
      <c r="B6" s="118"/>
      <c r="C6" s="119"/>
      <c r="D6" s="118" t="s">
        <v>8</v>
      </c>
      <c r="E6" s="121" t="s">
        <v>1452</v>
      </c>
      <c r="F6" s="119" t="s">
        <v>7</v>
      </c>
      <c r="G6" s="119" t="s">
        <v>10</v>
      </c>
      <c r="H6" s="119" t="s">
        <v>54</v>
      </c>
      <c r="I6" s="120"/>
    </row>
    <row r="7" s="108" customFormat="1" spans="1:11">
      <c r="B7" s="118"/>
      <c r="C7" s="119"/>
      <c r="D7" s="118"/>
      <c r="E7" s="122"/>
      <c r="F7" s="119"/>
      <c r="G7" s="119"/>
      <c r="H7" s="123" t="s">
        <v>12</v>
      </c>
      <c r="I7" s="124" t="s">
        <v>13</v>
      </c>
    </row>
    <row r="8" s="107" customFormat="1" ht="15.95" customHeight="1" spans="1:11">
      <c r="B8" s="125" t="s">
        <v>1791</v>
      </c>
      <c r="C8" s="126">
        <f t="shared" ref="C8:F8" si="0">C9</f>
        <v>3708588.41</v>
      </c>
      <c r="D8" s="126">
        <f t="shared" si="0"/>
        <v>6312535.6</v>
      </c>
      <c r="E8" s="126">
        <f t="shared" si="0"/>
        <v>9276077</v>
      </c>
      <c r="F8" s="126">
        <f t="shared" si="0"/>
        <v>3585249.5</v>
      </c>
      <c r="G8" s="127">
        <f t="shared" ref="G8:G13" si="1">F8/E8</f>
        <v>0.386504930909909</v>
      </c>
      <c r="H8" s="126">
        <f>F8-C8</f>
        <v>-123338.91</v>
      </c>
      <c r="I8" s="127">
        <f t="shared" ref="I8:I12" si="2">H8/C8</f>
        <v>-0.0332576431688736</v>
      </c>
      <c r="J8" s="107">
        <f>F8/10000</f>
        <v>358.52495</v>
      </c>
      <c r="K8" s="107">
        <v>358</v>
      </c>
    </row>
    <row r="9" s="107" customFormat="1" ht="15.95" customHeight="1" spans="1:11">
      <c r="A9" s="107">
        <v>22301</v>
      </c>
      <c r="B9" s="128" t="s">
        <v>1792</v>
      </c>
      <c r="C9" s="129">
        <f>C12+C15</f>
        <v>3708588.41</v>
      </c>
      <c r="D9" s="129">
        <f t="shared" ref="C9:F9" si="3">D12+D15</f>
        <v>6312535.6</v>
      </c>
      <c r="E9" s="129">
        <f t="shared" si="3"/>
        <v>9276077</v>
      </c>
      <c r="F9" s="129">
        <f t="shared" si="3"/>
        <v>3585249.5</v>
      </c>
      <c r="G9" s="130">
        <f t="shared" si="1"/>
        <v>0.386504930909909</v>
      </c>
      <c r="H9" s="129">
        <f>F9-C9</f>
        <v>-123338.91</v>
      </c>
      <c r="I9" s="130">
        <f t="shared" si="2"/>
        <v>-0.0332576431688736</v>
      </c>
      <c r="J9" s="107">
        <f t="shared" ref="J9:J29" si="4">F9/10000</f>
        <v>358.52495</v>
      </c>
      <c r="K9" s="107">
        <f t="shared" ref="K9:K29" si="5">ROUND(J9,0)</f>
        <v>359</v>
      </c>
    </row>
    <row r="10" s="107" customFormat="1" ht="15.95" customHeight="1" spans="1:11">
      <c r="A10" s="107">
        <v>2230102</v>
      </c>
      <c r="B10" s="128" t="s">
        <v>1793</v>
      </c>
      <c r="C10" s="129"/>
      <c r="D10" s="129"/>
      <c r="E10" s="129"/>
      <c r="F10" s="129"/>
      <c r="G10" s="130"/>
      <c r="H10" s="129"/>
      <c r="I10" s="130"/>
      <c r="J10" s="107">
        <f t="shared" si="4"/>
        <v>0</v>
      </c>
      <c r="K10" s="107">
        <f t="shared" si="5"/>
        <v>0</v>
      </c>
    </row>
    <row r="11" s="107" customFormat="1" ht="15.95" customHeight="1" spans="1:11">
      <c r="A11" s="107">
        <v>2230103</v>
      </c>
      <c r="B11" s="128" t="s">
        <v>1794</v>
      </c>
      <c r="C11" s="129"/>
      <c r="D11" s="129"/>
      <c r="E11" s="129"/>
      <c r="F11" s="129"/>
      <c r="G11" s="130"/>
      <c r="H11" s="129"/>
      <c r="I11" s="130"/>
      <c r="J11" s="107">
        <f t="shared" si="4"/>
        <v>0</v>
      </c>
      <c r="K11" s="107">
        <f t="shared" si="5"/>
        <v>0</v>
      </c>
    </row>
    <row r="12" s="107" customFormat="1" ht="15.95" customHeight="1" spans="1:11">
      <c r="A12" s="107">
        <v>2230105</v>
      </c>
      <c r="B12" s="128" t="s">
        <v>1795</v>
      </c>
      <c r="C12" s="129">
        <v>3633293.41</v>
      </c>
      <c r="D12" s="129">
        <v>4839665.6</v>
      </c>
      <c r="E12" s="129">
        <v>8241209</v>
      </c>
      <c r="F12" s="129">
        <v>3508801.5</v>
      </c>
      <c r="G12" s="130">
        <f t="shared" si="1"/>
        <v>0.425762955411033</v>
      </c>
      <c r="H12" s="129">
        <f>F12-C12</f>
        <v>-124491.91</v>
      </c>
      <c r="I12" s="130">
        <f t="shared" si="2"/>
        <v>-0.0342642049379657</v>
      </c>
      <c r="J12" s="107">
        <f t="shared" si="4"/>
        <v>350.88015</v>
      </c>
      <c r="K12" s="107">
        <f t="shared" si="5"/>
        <v>351</v>
      </c>
    </row>
    <row r="13" s="107" customFormat="1" ht="15.95" customHeight="1" spans="1:11">
      <c r="A13" s="107">
        <v>2230106</v>
      </c>
      <c r="B13" s="128" t="s">
        <v>1796</v>
      </c>
      <c r="C13" s="129"/>
      <c r="D13" s="129"/>
      <c r="E13" s="129"/>
      <c r="F13" s="129"/>
      <c r="G13" s="130"/>
      <c r="H13" s="129"/>
      <c r="I13" s="130"/>
      <c r="J13" s="107">
        <f t="shared" si="4"/>
        <v>0</v>
      </c>
      <c r="K13" s="107">
        <f t="shared" si="5"/>
        <v>0</v>
      </c>
    </row>
    <row r="14" s="107" customFormat="1" ht="15.95" customHeight="1" spans="1:11">
      <c r="A14" s="107">
        <v>2230107</v>
      </c>
      <c r="B14" s="128" t="s">
        <v>1797</v>
      </c>
      <c r="C14" s="129"/>
      <c r="D14" s="129"/>
      <c r="E14" s="129"/>
      <c r="F14" s="129"/>
      <c r="G14" s="130"/>
      <c r="H14" s="129"/>
      <c r="I14" s="130"/>
      <c r="J14" s="107">
        <f t="shared" si="4"/>
        <v>0</v>
      </c>
      <c r="K14" s="107">
        <f t="shared" si="5"/>
        <v>0</v>
      </c>
    </row>
    <row r="15" s="107" customFormat="1" ht="15.95" customHeight="1" spans="1:11">
      <c r="A15" s="107">
        <v>2230199</v>
      </c>
      <c r="B15" s="128" t="s">
        <v>1798</v>
      </c>
      <c r="C15" s="129">
        <v>75295</v>
      </c>
      <c r="D15" s="129">
        <v>1472870</v>
      </c>
      <c r="E15" s="129">
        <v>1034868</v>
      </c>
      <c r="F15" s="129">
        <v>76448</v>
      </c>
      <c r="G15" s="130">
        <f>F15/E15</f>
        <v>0.07387222331737</v>
      </c>
      <c r="H15" s="129">
        <f>F15-C15</f>
        <v>1153</v>
      </c>
      <c r="I15" s="130">
        <f>H15/C15</f>
        <v>0.0153131017995883</v>
      </c>
      <c r="J15" s="107">
        <f t="shared" si="4"/>
        <v>7.6448</v>
      </c>
      <c r="K15" s="107">
        <f t="shared" si="5"/>
        <v>8</v>
      </c>
    </row>
    <row r="16" s="107" customFormat="1" ht="15.95" customHeight="1" spans="1:11">
      <c r="B16" s="128" t="s">
        <v>1799</v>
      </c>
      <c r="C16" s="129"/>
      <c r="D16" s="129"/>
      <c r="E16" s="129"/>
      <c r="F16" s="129"/>
      <c r="G16" s="130"/>
      <c r="H16" s="129"/>
      <c r="I16" s="130"/>
      <c r="J16" s="107">
        <f t="shared" si="4"/>
        <v>0</v>
      </c>
      <c r="K16" s="107">
        <f t="shared" si="5"/>
        <v>0</v>
      </c>
    </row>
    <row r="17" s="107" customFormat="1" ht="15.95" customHeight="1" spans="2:11">
      <c r="B17" s="128" t="s">
        <v>1800</v>
      </c>
      <c r="C17" s="129"/>
      <c r="D17" s="129"/>
      <c r="E17" s="129"/>
      <c r="F17" s="129"/>
      <c r="G17" s="130"/>
      <c r="H17" s="129"/>
      <c r="I17" s="130"/>
      <c r="J17" s="107">
        <f t="shared" si="4"/>
        <v>0</v>
      </c>
      <c r="K17" s="107">
        <f t="shared" si="5"/>
        <v>0</v>
      </c>
    </row>
    <row r="18" s="107" customFormat="1" ht="15.95" customHeight="1" spans="2:11">
      <c r="B18" s="128" t="s">
        <v>1801</v>
      </c>
      <c r="C18" s="129"/>
      <c r="D18" s="129"/>
      <c r="E18" s="129"/>
      <c r="F18" s="129"/>
      <c r="G18" s="130"/>
      <c r="H18" s="129"/>
      <c r="I18" s="130"/>
      <c r="J18" s="107">
        <f t="shared" si="4"/>
        <v>0</v>
      </c>
      <c r="K18" s="107">
        <f t="shared" si="5"/>
        <v>0</v>
      </c>
    </row>
    <row r="19" s="107" customFormat="1" ht="15.95" customHeight="1" spans="2:11">
      <c r="B19" s="128" t="s">
        <v>1802</v>
      </c>
      <c r="C19" s="129"/>
      <c r="D19" s="129"/>
      <c r="E19" s="129"/>
      <c r="F19" s="129"/>
      <c r="G19" s="130"/>
      <c r="H19" s="129"/>
      <c r="I19" s="130"/>
      <c r="J19" s="107">
        <f t="shared" si="4"/>
        <v>0</v>
      </c>
      <c r="K19" s="107">
        <f t="shared" si="5"/>
        <v>0</v>
      </c>
    </row>
    <row r="20" s="107" customFormat="1" ht="15.95" customHeight="1" spans="2:11">
      <c r="B20" s="128" t="s">
        <v>1803</v>
      </c>
      <c r="C20" s="129"/>
      <c r="D20" s="129"/>
      <c r="E20" s="129"/>
      <c r="F20" s="129"/>
      <c r="G20" s="130"/>
      <c r="H20" s="129"/>
      <c r="I20" s="130"/>
      <c r="J20" s="107">
        <f t="shared" si="4"/>
        <v>0</v>
      </c>
      <c r="K20" s="107">
        <f t="shared" si="5"/>
        <v>0</v>
      </c>
    </row>
    <row r="21" s="107" customFormat="1" ht="15.95" customHeight="1" spans="2:11">
      <c r="B21" s="128" t="s">
        <v>1804</v>
      </c>
      <c r="C21" s="129"/>
      <c r="D21" s="129"/>
      <c r="E21" s="129"/>
      <c r="F21" s="129"/>
      <c r="G21" s="130"/>
      <c r="H21" s="129"/>
      <c r="I21" s="130"/>
      <c r="J21" s="107">
        <f t="shared" si="4"/>
        <v>0</v>
      </c>
      <c r="K21" s="107">
        <f t="shared" si="5"/>
        <v>0</v>
      </c>
    </row>
    <row r="22" s="107" customFormat="1" ht="15.95" customHeight="1" spans="2:11">
      <c r="B22" s="128" t="s">
        <v>1805</v>
      </c>
      <c r="C22" s="129"/>
      <c r="D22" s="129"/>
      <c r="E22" s="129"/>
      <c r="F22" s="129"/>
      <c r="G22" s="130"/>
      <c r="H22" s="129"/>
      <c r="I22" s="130"/>
      <c r="J22" s="107">
        <f t="shared" si="4"/>
        <v>0</v>
      </c>
      <c r="K22" s="107">
        <f t="shared" si="5"/>
        <v>0</v>
      </c>
    </row>
    <row r="23" s="107" customFormat="1" ht="15.95" customHeight="1" spans="2:11">
      <c r="B23" s="128" t="s">
        <v>1806</v>
      </c>
      <c r="C23" s="129"/>
      <c r="D23" s="129"/>
      <c r="E23" s="129"/>
      <c r="F23" s="129"/>
      <c r="G23" s="130"/>
      <c r="H23" s="129"/>
      <c r="I23" s="130"/>
      <c r="J23" s="107">
        <f t="shared" si="4"/>
        <v>0</v>
      </c>
      <c r="K23" s="107">
        <f t="shared" si="5"/>
        <v>0</v>
      </c>
    </row>
    <row r="24" s="107" customFormat="1" ht="15.95" customHeight="1" spans="2:11">
      <c r="B24" s="128" t="s">
        <v>1807</v>
      </c>
      <c r="C24" s="129"/>
      <c r="D24" s="129"/>
      <c r="E24" s="129"/>
      <c r="F24" s="129"/>
      <c r="G24" s="130"/>
      <c r="H24" s="129"/>
      <c r="I24" s="130"/>
      <c r="J24" s="107">
        <f t="shared" si="4"/>
        <v>0</v>
      </c>
      <c r="K24" s="107">
        <f t="shared" si="5"/>
        <v>0</v>
      </c>
    </row>
    <row r="25" s="107" customFormat="1" ht="15.95" customHeight="1" spans="2:11">
      <c r="B25" s="128" t="s">
        <v>1808</v>
      </c>
      <c r="C25" s="129"/>
      <c r="D25" s="129"/>
      <c r="E25" s="129"/>
      <c r="F25" s="129"/>
      <c r="G25" s="130"/>
      <c r="H25" s="129"/>
      <c r="I25" s="130"/>
      <c r="J25" s="107">
        <f t="shared" si="4"/>
        <v>0</v>
      </c>
      <c r="K25" s="107">
        <f t="shared" si="5"/>
        <v>0</v>
      </c>
    </row>
    <row r="26" s="107" customFormat="1" ht="15.95" customHeight="1" spans="2:11">
      <c r="B26" s="128" t="s">
        <v>1809</v>
      </c>
      <c r="C26" s="129"/>
      <c r="D26" s="129"/>
      <c r="E26" s="129"/>
      <c r="F26" s="129"/>
      <c r="G26" s="130"/>
      <c r="H26" s="129"/>
      <c r="I26" s="130"/>
      <c r="J26" s="107">
        <f t="shared" si="4"/>
        <v>0</v>
      </c>
      <c r="K26" s="107">
        <f t="shared" si="5"/>
        <v>0</v>
      </c>
    </row>
    <row r="27" s="107" customFormat="1" ht="15.95" customHeight="1" spans="2:11">
      <c r="B27" s="131" t="s">
        <v>1086</v>
      </c>
      <c r="C27" s="132">
        <v>1854309</v>
      </c>
      <c r="D27" s="132">
        <v>72000</v>
      </c>
      <c r="E27" s="132">
        <v>72000</v>
      </c>
      <c r="F27" s="132"/>
      <c r="G27" s="133">
        <f>F27/E27</f>
        <v>0</v>
      </c>
      <c r="H27" s="132">
        <f>F27-C27</f>
        <v>-1854309</v>
      </c>
      <c r="I27" s="134">
        <f>H27/C27</f>
        <v>-1</v>
      </c>
      <c r="J27" s="107">
        <f t="shared" si="4"/>
        <v>0</v>
      </c>
      <c r="K27" s="107">
        <f t="shared" si="5"/>
        <v>0</v>
      </c>
    </row>
    <row r="28" s="107" customFormat="1" ht="15.95" customHeight="1" spans="2:11">
      <c r="B28" s="125" t="s">
        <v>1089</v>
      </c>
      <c r="C28" s="135">
        <v>8477779.59</v>
      </c>
      <c r="D28" s="135">
        <v>2049574.7</v>
      </c>
      <c r="E28" s="135">
        <v>5485722.59</v>
      </c>
      <c r="F28" s="135">
        <v>11248550.09</v>
      </c>
      <c r="G28" s="133"/>
      <c r="H28" s="135">
        <f>F28-C28</f>
        <v>2770770.5</v>
      </c>
      <c r="I28" s="134">
        <f>H28/C28</f>
        <v>0.3268273809888</v>
      </c>
      <c r="J28" s="107">
        <f t="shared" si="4"/>
        <v>1124.855009</v>
      </c>
      <c r="K28" s="107">
        <f t="shared" si="5"/>
        <v>1125</v>
      </c>
    </row>
    <row r="29" s="107" customFormat="1" ht="15.95" customHeight="1" spans="2:11">
      <c r="B29" s="136" t="s">
        <v>1092</v>
      </c>
      <c r="C29" s="135">
        <f>C8+C27+C28</f>
        <v>14040677</v>
      </c>
      <c r="D29" s="135">
        <f>D8+D27+D28</f>
        <v>8434110.3</v>
      </c>
      <c r="E29" s="135">
        <f>E8+E27+E28</f>
        <v>14833799.59</v>
      </c>
      <c r="F29" s="135">
        <f>F8+F27+F28</f>
        <v>14833799.59</v>
      </c>
      <c r="G29" s="134">
        <f>F29/E29</f>
        <v>1</v>
      </c>
      <c r="H29" s="135">
        <f>F29-C29</f>
        <v>793122.59</v>
      </c>
      <c r="I29" s="134">
        <f>H29/C29</f>
        <v>0.0564874891716404</v>
      </c>
      <c r="J29" s="107">
        <f t="shared" si="4"/>
        <v>1483.379959</v>
      </c>
      <c r="K29" s="107">
        <f t="shared" si="5"/>
        <v>1483</v>
      </c>
    </row>
  </sheetData>
  <mergeCells count="9">
    <mergeCell ref="D5:I5"/>
    <mergeCell ref="H6:I6"/>
    <mergeCell ref="B5:B7"/>
    <mergeCell ref="C5:C7"/>
    <mergeCell ref="D6:D7"/>
    <mergeCell ref="E6:E7"/>
    <mergeCell ref="F6:F7"/>
    <mergeCell ref="G6:G7"/>
    <mergeCell ref="B2:I3"/>
  </mergeCells>
  <printOptions horizontalCentered="1"/>
  <pageMargins left="0.708333333333333" right="0.708333333333333" top="0.747916666666667" bottom="0.747916666666667" header="0.314583333333333" footer="0.314583333333333"/>
  <pageSetup paperSize="9" scale="91" firstPageNumber="132" fitToHeight="0" orientation="landscape" useFirstPageNumber="1" horizontalDpi="600"/>
  <headerFooter>
    <oddFooter>&amp;R-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opLeftCell="B1" workbookViewId="0">
      <selection activeCell="C37" sqref="C37"/>
    </sheetView>
  </sheetViews>
  <sheetFormatPr defaultColWidth="9" defaultRowHeight="13.5"/>
  <cols>
    <col min="1" max="1" width="9.375" style="107" hidden="1" customWidth="1"/>
    <col min="2" max="2" width="51.625" style="107" customWidth="1"/>
    <col min="3" max="3" width="14.5" style="107" customWidth="1"/>
    <col min="4" max="4" width="13.625" style="108" customWidth="1"/>
    <col min="5" max="5" width="13.2583333333333" style="108" customWidth="1"/>
    <col min="6" max="6" width="14.7583333333333" style="108" customWidth="1"/>
    <col min="7" max="7" width="11.375" style="108" customWidth="1"/>
    <col min="8" max="8" width="14.125" style="108" customWidth="1"/>
    <col min="9" max="9" width="12.875" style="108" customWidth="1"/>
    <col min="10" max="251" width="9" style="107" customWidth="1"/>
    <col min="252" max="252" width="9.375" style="107" customWidth="1"/>
    <col min="253" max="253" width="38.2583333333333" style="107" customWidth="1"/>
    <col min="254" max="255" width="9" style="107" customWidth="1"/>
    <col min="256" max="256" width="10.375" style="107" customWidth="1"/>
    <col min="257" max="259" width="9" style="107" customWidth="1"/>
    <col min="260" max="260" width="9.875" style="107" customWidth="1"/>
    <col min="261" max="261" width="10.375" style="107" customWidth="1"/>
    <col min="262" max="262" width="9.25833333333333" style="107" customWidth="1"/>
    <col min="263" max="507" width="9" style="107" customWidth="1"/>
    <col min="508" max="508" width="9.375" style="107" customWidth="1"/>
    <col min="509" max="509" width="38.2583333333333" style="107" customWidth="1"/>
    <col min="510" max="511" width="9" style="107" customWidth="1"/>
    <col min="512" max="512" width="10.375" style="107" customWidth="1"/>
    <col min="513" max="515" width="9" style="107" customWidth="1"/>
    <col min="516" max="516" width="9.875" style="107" customWidth="1"/>
    <col min="517" max="517" width="10.375" style="107" customWidth="1"/>
    <col min="518" max="518" width="9.25833333333333" style="107" customWidth="1"/>
    <col min="519" max="763" width="9" style="107" customWidth="1"/>
    <col min="764" max="764" width="9.375" style="107" customWidth="1"/>
    <col min="765" max="765" width="38.2583333333333" style="107" customWidth="1"/>
    <col min="766" max="767" width="9" style="107" customWidth="1"/>
    <col min="768" max="768" width="10.375" style="107" customWidth="1"/>
    <col min="769" max="771" width="9" style="107" customWidth="1"/>
    <col min="772" max="772" width="9.875" style="107" customWidth="1"/>
    <col min="773" max="773" width="10.375" style="107" customWidth="1"/>
    <col min="774" max="774" width="9.25833333333333" style="107" customWidth="1"/>
    <col min="775" max="1019" width="9" style="107" customWidth="1"/>
    <col min="1020" max="1020" width="9.375" style="107" customWidth="1"/>
    <col min="1021" max="1021" width="38.2583333333333" style="107" customWidth="1"/>
    <col min="1022" max="1023" width="9" style="107" customWidth="1"/>
    <col min="1024" max="1024" width="10.375" style="107" customWidth="1"/>
    <col min="1025" max="1027" width="9" style="107" customWidth="1"/>
    <col min="1028" max="1028" width="9.875" style="107" customWidth="1"/>
    <col min="1029" max="1029" width="10.375" style="107" customWidth="1"/>
    <col min="1030" max="1030" width="9.25833333333333" style="107" customWidth="1"/>
    <col min="1031" max="1275" width="9" style="107" customWidth="1"/>
    <col min="1276" max="1276" width="9.375" style="107" customWidth="1"/>
    <col min="1277" max="1277" width="38.2583333333333" style="107" customWidth="1"/>
    <col min="1278" max="1279" width="9" style="107" customWidth="1"/>
    <col min="1280" max="1280" width="10.375" style="107" customWidth="1"/>
    <col min="1281" max="1283" width="9" style="107" customWidth="1"/>
    <col min="1284" max="1284" width="9.875" style="107" customWidth="1"/>
    <col min="1285" max="1285" width="10.375" style="107" customWidth="1"/>
    <col min="1286" max="1286" width="9.25833333333333" style="107" customWidth="1"/>
    <col min="1287" max="1531" width="9" style="107" customWidth="1"/>
    <col min="1532" max="1532" width="9.375" style="107" customWidth="1"/>
    <col min="1533" max="1533" width="38.2583333333333" style="107" customWidth="1"/>
    <col min="1534" max="1535" width="9" style="107" customWidth="1"/>
    <col min="1536" max="1536" width="10.375" style="107" customWidth="1"/>
    <col min="1537" max="1539" width="9" style="107" customWidth="1"/>
    <col min="1540" max="1540" width="9.875" style="107" customWidth="1"/>
    <col min="1541" max="1541" width="10.375" style="107" customWidth="1"/>
    <col min="1542" max="1542" width="9.25833333333333" style="107" customWidth="1"/>
    <col min="1543" max="1787" width="9" style="107" customWidth="1"/>
    <col min="1788" max="1788" width="9.375" style="107" customWidth="1"/>
    <col min="1789" max="1789" width="38.2583333333333" style="107" customWidth="1"/>
    <col min="1790" max="1791" width="9" style="107" customWidth="1"/>
    <col min="1792" max="1792" width="10.375" style="107" customWidth="1"/>
    <col min="1793" max="1795" width="9" style="107" customWidth="1"/>
    <col min="1796" max="1796" width="9.875" style="107" customWidth="1"/>
    <col min="1797" max="1797" width="10.375" style="107" customWidth="1"/>
    <col min="1798" max="1798" width="9.25833333333333" style="107" customWidth="1"/>
    <col min="1799" max="2043" width="9" style="107" customWidth="1"/>
    <col min="2044" max="2044" width="9.375" style="107" customWidth="1"/>
    <col min="2045" max="2045" width="38.2583333333333" style="107" customWidth="1"/>
    <col min="2046" max="2047" width="9" style="107" customWidth="1"/>
    <col min="2048" max="2048" width="10.375" style="107" customWidth="1"/>
    <col min="2049" max="2051" width="9" style="107" customWidth="1"/>
    <col min="2052" max="2052" width="9.875" style="107" customWidth="1"/>
    <col min="2053" max="2053" width="10.375" style="107" customWidth="1"/>
    <col min="2054" max="2054" width="9.25833333333333" style="107" customWidth="1"/>
    <col min="2055" max="2299" width="9" style="107" customWidth="1"/>
    <col min="2300" max="2300" width="9.375" style="107" customWidth="1"/>
    <col min="2301" max="2301" width="38.2583333333333" style="107" customWidth="1"/>
    <col min="2302" max="2303" width="9" style="107" customWidth="1"/>
    <col min="2304" max="2304" width="10.375" style="107" customWidth="1"/>
    <col min="2305" max="2307" width="9" style="107" customWidth="1"/>
    <col min="2308" max="2308" width="9.875" style="107" customWidth="1"/>
    <col min="2309" max="2309" width="10.375" style="107" customWidth="1"/>
    <col min="2310" max="2310" width="9.25833333333333" style="107" customWidth="1"/>
    <col min="2311" max="2555" width="9" style="107" customWidth="1"/>
    <col min="2556" max="2556" width="9.375" style="107" customWidth="1"/>
    <col min="2557" max="2557" width="38.2583333333333" style="107" customWidth="1"/>
    <col min="2558" max="2559" width="9" style="107" customWidth="1"/>
    <col min="2560" max="2560" width="10.375" style="107" customWidth="1"/>
    <col min="2561" max="2563" width="9" style="107" customWidth="1"/>
    <col min="2564" max="2564" width="9.875" style="107" customWidth="1"/>
    <col min="2565" max="2565" width="10.375" style="107" customWidth="1"/>
    <col min="2566" max="2566" width="9.25833333333333" style="107" customWidth="1"/>
    <col min="2567" max="2811" width="9" style="107" customWidth="1"/>
    <col min="2812" max="2812" width="9.375" style="107" customWidth="1"/>
    <col min="2813" max="2813" width="38.2583333333333" style="107" customWidth="1"/>
    <col min="2814" max="2815" width="9" style="107" customWidth="1"/>
    <col min="2816" max="2816" width="10.375" style="107" customWidth="1"/>
    <col min="2817" max="2819" width="9" style="107" customWidth="1"/>
    <col min="2820" max="2820" width="9.875" style="107" customWidth="1"/>
    <col min="2821" max="2821" width="10.375" style="107" customWidth="1"/>
    <col min="2822" max="2822" width="9.25833333333333" style="107" customWidth="1"/>
    <col min="2823" max="3067" width="9" style="107" customWidth="1"/>
    <col min="3068" max="3068" width="9.375" style="107" customWidth="1"/>
    <col min="3069" max="3069" width="38.2583333333333" style="107" customWidth="1"/>
    <col min="3070" max="3071" width="9" style="107" customWidth="1"/>
    <col min="3072" max="3072" width="10.375" style="107" customWidth="1"/>
    <col min="3073" max="3075" width="9" style="107" customWidth="1"/>
    <col min="3076" max="3076" width="9.875" style="107" customWidth="1"/>
    <col min="3077" max="3077" width="10.375" style="107" customWidth="1"/>
    <col min="3078" max="3078" width="9.25833333333333" style="107" customWidth="1"/>
    <col min="3079" max="3323" width="9" style="107" customWidth="1"/>
    <col min="3324" max="3324" width="9.375" style="107" customWidth="1"/>
    <col min="3325" max="3325" width="38.2583333333333" style="107" customWidth="1"/>
    <col min="3326" max="3327" width="9" style="107" customWidth="1"/>
    <col min="3328" max="3328" width="10.375" style="107" customWidth="1"/>
    <col min="3329" max="3331" width="9" style="107" customWidth="1"/>
    <col min="3332" max="3332" width="9.875" style="107" customWidth="1"/>
    <col min="3333" max="3333" width="10.375" style="107" customWidth="1"/>
    <col min="3334" max="3334" width="9.25833333333333" style="107" customWidth="1"/>
    <col min="3335" max="3579" width="9" style="107" customWidth="1"/>
    <col min="3580" max="3580" width="9.375" style="107" customWidth="1"/>
    <col min="3581" max="3581" width="38.2583333333333" style="107" customWidth="1"/>
    <col min="3582" max="3583" width="9" style="107" customWidth="1"/>
    <col min="3584" max="3584" width="10.375" style="107" customWidth="1"/>
    <col min="3585" max="3587" width="9" style="107" customWidth="1"/>
    <col min="3588" max="3588" width="9.875" style="107" customWidth="1"/>
    <col min="3589" max="3589" width="10.375" style="107" customWidth="1"/>
    <col min="3590" max="3590" width="9.25833333333333" style="107" customWidth="1"/>
    <col min="3591" max="3835" width="9" style="107" customWidth="1"/>
    <col min="3836" max="3836" width="9.375" style="107" customWidth="1"/>
    <col min="3837" max="3837" width="38.2583333333333" style="107" customWidth="1"/>
    <col min="3838" max="3839" width="9" style="107" customWidth="1"/>
    <col min="3840" max="3840" width="10.375" style="107" customWidth="1"/>
    <col min="3841" max="3843" width="9" style="107" customWidth="1"/>
    <col min="3844" max="3844" width="9.875" style="107" customWidth="1"/>
    <col min="3845" max="3845" width="10.375" style="107" customWidth="1"/>
    <col min="3846" max="3846" width="9.25833333333333" style="107" customWidth="1"/>
    <col min="3847" max="4091" width="9" style="107" customWidth="1"/>
    <col min="4092" max="4092" width="9.375" style="107" customWidth="1"/>
    <col min="4093" max="4093" width="38.2583333333333" style="107" customWidth="1"/>
    <col min="4094" max="4095" width="9" style="107" customWidth="1"/>
    <col min="4096" max="4096" width="10.375" style="107" customWidth="1"/>
    <col min="4097" max="4099" width="9" style="107" customWidth="1"/>
    <col min="4100" max="4100" width="9.875" style="107" customWidth="1"/>
    <col min="4101" max="4101" width="10.375" style="107" customWidth="1"/>
    <col min="4102" max="4102" width="9.25833333333333" style="107" customWidth="1"/>
    <col min="4103" max="4347" width="9" style="107" customWidth="1"/>
    <col min="4348" max="4348" width="9.375" style="107" customWidth="1"/>
    <col min="4349" max="4349" width="38.2583333333333" style="107" customWidth="1"/>
    <col min="4350" max="4351" width="9" style="107" customWidth="1"/>
    <col min="4352" max="4352" width="10.375" style="107" customWidth="1"/>
    <col min="4353" max="4355" width="9" style="107" customWidth="1"/>
    <col min="4356" max="4356" width="9.875" style="107" customWidth="1"/>
    <col min="4357" max="4357" width="10.375" style="107" customWidth="1"/>
    <col min="4358" max="4358" width="9.25833333333333" style="107" customWidth="1"/>
    <col min="4359" max="4603" width="9" style="107" customWidth="1"/>
    <col min="4604" max="4604" width="9.375" style="107" customWidth="1"/>
    <col min="4605" max="4605" width="38.2583333333333" style="107" customWidth="1"/>
    <col min="4606" max="4607" width="9" style="107" customWidth="1"/>
    <col min="4608" max="4608" width="10.375" style="107" customWidth="1"/>
    <col min="4609" max="4611" width="9" style="107" customWidth="1"/>
    <col min="4612" max="4612" width="9.875" style="107" customWidth="1"/>
    <col min="4613" max="4613" width="10.375" style="107" customWidth="1"/>
    <col min="4614" max="4614" width="9.25833333333333" style="107" customWidth="1"/>
    <col min="4615" max="4859" width="9" style="107" customWidth="1"/>
    <col min="4860" max="4860" width="9.375" style="107" customWidth="1"/>
    <col min="4861" max="4861" width="38.2583333333333" style="107" customWidth="1"/>
    <col min="4862" max="4863" width="9" style="107" customWidth="1"/>
    <col min="4864" max="4864" width="10.375" style="107" customWidth="1"/>
    <col min="4865" max="4867" width="9" style="107" customWidth="1"/>
    <col min="4868" max="4868" width="9.875" style="107" customWidth="1"/>
    <col min="4869" max="4869" width="10.375" style="107" customWidth="1"/>
    <col min="4870" max="4870" width="9.25833333333333" style="107" customWidth="1"/>
    <col min="4871" max="5115" width="9" style="107" customWidth="1"/>
    <col min="5116" max="5116" width="9.375" style="107" customWidth="1"/>
    <col min="5117" max="5117" width="38.2583333333333" style="107" customWidth="1"/>
    <col min="5118" max="5119" width="9" style="107" customWidth="1"/>
    <col min="5120" max="5120" width="10.375" style="107" customWidth="1"/>
    <col min="5121" max="5123" width="9" style="107" customWidth="1"/>
    <col min="5124" max="5124" width="9.875" style="107" customWidth="1"/>
    <col min="5125" max="5125" width="10.375" style="107" customWidth="1"/>
    <col min="5126" max="5126" width="9.25833333333333" style="107" customWidth="1"/>
    <col min="5127" max="5371" width="9" style="107" customWidth="1"/>
    <col min="5372" max="5372" width="9.375" style="107" customWidth="1"/>
    <col min="5373" max="5373" width="38.2583333333333" style="107" customWidth="1"/>
    <col min="5374" max="5375" width="9" style="107" customWidth="1"/>
    <col min="5376" max="5376" width="10.375" style="107" customWidth="1"/>
    <col min="5377" max="5379" width="9" style="107" customWidth="1"/>
    <col min="5380" max="5380" width="9.875" style="107" customWidth="1"/>
    <col min="5381" max="5381" width="10.375" style="107" customWidth="1"/>
    <col min="5382" max="5382" width="9.25833333333333" style="107" customWidth="1"/>
    <col min="5383" max="5627" width="9" style="107" customWidth="1"/>
    <col min="5628" max="5628" width="9.375" style="107" customWidth="1"/>
    <col min="5629" max="5629" width="38.2583333333333" style="107" customWidth="1"/>
    <col min="5630" max="5631" width="9" style="107" customWidth="1"/>
    <col min="5632" max="5632" width="10.375" style="107" customWidth="1"/>
    <col min="5633" max="5635" width="9" style="107" customWidth="1"/>
    <col min="5636" max="5636" width="9.875" style="107" customWidth="1"/>
    <col min="5637" max="5637" width="10.375" style="107" customWidth="1"/>
    <col min="5638" max="5638" width="9.25833333333333" style="107" customWidth="1"/>
    <col min="5639" max="5883" width="9" style="107" customWidth="1"/>
    <col min="5884" max="5884" width="9.375" style="107" customWidth="1"/>
    <col min="5885" max="5885" width="38.2583333333333" style="107" customWidth="1"/>
    <col min="5886" max="5887" width="9" style="107" customWidth="1"/>
    <col min="5888" max="5888" width="10.375" style="107" customWidth="1"/>
    <col min="5889" max="5891" width="9" style="107" customWidth="1"/>
    <col min="5892" max="5892" width="9.875" style="107" customWidth="1"/>
    <col min="5893" max="5893" width="10.375" style="107" customWidth="1"/>
    <col min="5894" max="5894" width="9.25833333333333" style="107" customWidth="1"/>
    <col min="5895" max="6139" width="9" style="107" customWidth="1"/>
    <col min="6140" max="6140" width="9.375" style="107" customWidth="1"/>
    <col min="6141" max="6141" width="38.2583333333333" style="107" customWidth="1"/>
    <col min="6142" max="6143" width="9" style="107" customWidth="1"/>
    <col min="6144" max="6144" width="10.375" style="107" customWidth="1"/>
    <col min="6145" max="6147" width="9" style="107" customWidth="1"/>
    <col min="6148" max="6148" width="9.875" style="107" customWidth="1"/>
    <col min="6149" max="6149" width="10.375" style="107" customWidth="1"/>
    <col min="6150" max="6150" width="9.25833333333333" style="107" customWidth="1"/>
    <col min="6151" max="6395" width="9" style="107" customWidth="1"/>
    <col min="6396" max="6396" width="9.375" style="107" customWidth="1"/>
    <col min="6397" max="6397" width="38.2583333333333" style="107" customWidth="1"/>
    <col min="6398" max="6399" width="9" style="107" customWidth="1"/>
    <col min="6400" max="6400" width="10.375" style="107" customWidth="1"/>
    <col min="6401" max="6403" width="9" style="107" customWidth="1"/>
    <col min="6404" max="6404" width="9.875" style="107" customWidth="1"/>
    <col min="6405" max="6405" width="10.375" style="107" customWidth="1"/>
    <col min="6406" max="6406" width="9.25833333333333" style="107" customWidth="1"/>
    <col min="6407" max="6651" width="9" style="107" customWidth="1"/>
    <col min="6652" max="6652" width="9.375" style="107" customWidth="1"/>
    <col min="6653" max="6653" width="38.2583333333333" style="107" customWidth="1"/>
    <col min="6654" max="6655" width="9" style="107" customWidth="1"/>
    <col min="6656" max="6656" width="10.375" style="107" customWidth="1"/>
    <col min="6657" max="6659" width="9" style="107" customWidth="1"/>
    <col min="6660" max="6660" width="9.875" style="107" customWidth="1"/>
    <col min="6661" max="6661" width="10.375" style="107" customWidth="1"/>
    <col min="6662" max="6662" width="9.25833333333333" style="107" customWidth="1"/>
    <col min="6663" max="6907" width="9" style="107" customWidth="1"/>
    <col min="6908" max="6908" width="9.375" style="107" customWidth="1"/>
    <col min="6909" max="6909" width="38.2583333333333" style="107" customWidth="1"/>
    <col min="6910" max="6911" width="9" style="107" customWidth="1"/>
    <col min="6912" max="6912" width="10.375" style="107" customWidth="1"/>
    <col min="6913" max="6915" width="9" style="107" customWidth="1"/>
    <col min="6916" max="6916" width="9.875" style="107" customWidth="1"/>
    <col min="6917" max="6917" width="10.375" style="107" customWidth="1"/>
    <col min="6918" max="6918" width="9.25833333333333" style="107" customWidth="1"/>
    <col min="6919" max="7163" width="9" style="107" customWidth="1"/>
    <col min="7164" max="7164" width="9.375" style="107" customWidth="1"/>
    <col min="7165" max="7165" width="38.2583333333333" style="107" customWidth="1"/>
    <col min="7166" max="7167" width="9" style="107" customWidth="1"/>
    <col min="7168" max="7168" width="10.375" style="107" customWidth="1"/>
    <col min="7169" max="7171" width="9" style="107" customWidth="1"/>
    <col min="7172" max="7172" width="9.875" style="107" customWidth="1"/>
    <col min="7173" max="7173" width="10.375" style="107" customWidth="1"/>
    <col min="7174" max="7174" width="9.25833333333333" style="107" customWidth="1"/>
    <col min="7175" max="7419" width="9" style="107" customWidth="1"/>
    <col min="7420" max="7420" width="9.375" style="107" customWidth="1"/>
    <col min="7421" max="7421" width="38.2583333333333" style="107" customWidth="1"/>
    <col min="7422" max="7423" width="9" style="107" customWidth="1"/>
    <col min="7424" max="7424" width="10.375" style="107" customWidth="1"/>
    <col min="7425" max="7427" width="9" style="107" customWidth="1"/>
    <col min="7428" max="7428" width="9.875" style="107" customWidth="1"/>
    <col min="7429" max="7429" width="10.375" style="107" customWidth="1"/>
    <col min="7430" max="7430" width="9.25833333333333" style="107" customWidth="1"/>
    <col min="7431" max="7675" width="9" style="107" customWidth="1"/>
    <col min="7676" max="7676" width="9.375" style="107" customWidth="1"/>
    <col min="7677" max="7677" width="38.2583333333333" style="107" customWidth="1"/>
    <col min="7678" max="7679" width="9" style="107" customWidth="1"/>
    <col min="7680" max="7680" width="10.375" style="107" customWidth="1"/>
    <col min="7681" max="7683" width="9" style="107" customWidth="1"/>
    <col min="7684" max="7684" width="9.875" style="107" customWidth="1"/>
    <col min="7685" max="7685" width="10.375" style="107" customWidth="1"/>
    <col min="7686" max="7686" width="9.25833333333333" style="107" customWidth="1"/>
    <col min="7687" max="7931" width="9" style="107" customWidth="1"/>
    <col min="7932" max="7932" width="9.375" style="107" customWidth="1"/>
    <col min="7933" max="7933" width="38.2583333333333" style="107" customWidth="1"/>
    <col min="7934" max="7935" width="9" style="107" customWidth="1"/>
    <col min="7936" max="7936" width="10.375" style="107" customWidth="1"/>
    <col min="7937" max="7939" width="9" style="107" customWidth="1"/>
    <col min="7940" max="7940" width="9.875" style="107" customWidth="1"/>
    <col min="7941" max="7941" width="10.375" style="107" customWidth="1"/>
    <col min="7942" max="7942" width="9.25833333333333" style="107" customWidth="1"/>
    <col min="7943" max="8187" width="9" style="107" customWidth="1"/>
    <col min="8188" max="8188" width="9.375" style="107" customWidth="1"/>
    <col min="8189" max="8189" width="38.2583333333333" style="107" customWidth="1"/>
    <col min="8190" max="8191" width="9" style="107" customWidth="1"/>
    <col min="8192" max="8192" width="10.375" style="107" customWidth="1"/>
    <col min="8193" max="8195" width="9" style="107" customWidth="1"/>
    <col min="8196" max="8196" width="9.875" style="107" customWidth="1"/>
    <col min="8197" max="8197" width="10.375" style="107" customWidth="1"/>
    <col min="8198" max="8198" width="9.25833333333333" style="107" customWidth="1"/>
    <col min="8199" max="8443" width="9" style="107" customWidth="1"/>
    <col min="8444" max="8444" width="9.375" style="107" customWidth="1"/>
    <col min="8445" max="8445" width="38.2583333333333" style="107" customWidth="1"/>
    <col min="8446" max="8447" width="9" style="107" customWidth="1"/>
    <col min="8448" max="8448" width="10.375" style="107" customWidth="1"/>
    <col min="8449" max="8451" width="9" style="107" customWidth="1"/>
    <col min="8452" max="8452" width="9.875" style="107" customWidth="1"/>
    <col min="8453" max="8453" width="10.375" style="107" customWidth="1"/>
    <col min="8454" max="8454" width="9.25833333333333" style="107" customWidth="1"/>
    <col min="8455" max="8699" width="9" style="107" customWidth="1"/>
    <col min="8700" max="8700" width="9.375" style="107" customWidth="1"/>
    <col min="8701" max="8701" width="38.2583333333333" style="107" customWidth="1"/>
    <col min="8702" max="8703" width="9" style="107" customWidth="1"/>
    <col min="8704" max="8704" width="10.375" style="107" customWidth="1"/>
    <col min="8705" max="8707" width="9" style="107" customWidth="1"/>
    <col min="8708" max="8708" width="9.875" style="107" customWidth="1"/>
    <col min="8709" max="8709" width="10.375" style="107" customWidth="1"/>
    <col min="8710" max="8710" width="9.25833333333333" style="107" customWidth="1"/>
    <col min="8711" max="8955" width="9" style="107" customWidth="1"/>
    <col min="8956" max="8956" width="9.375" style="107" customWidth="1"/>
    <col min="8957" max="8957" width="38.2583333333333" style="107" customWidth="1"/>
    <col min="8958" max="8959" width="9" style="107" customWidth="1"/>
    <col min="8960" max="8960" width="10.375" style="107" customWidth="1"/>
    <col min="8961" max="8963" width="9" style="107" customWidth="1"/>
    <col min="8964" max="8964" width="9.875" style="107" customWidth="1"/>
    <col min="8965" max="8965" width="10.375" style="107" customWidth="1"/>
    <col min="8966" max="8966" width="9.25833333333333" style="107" customWidth="1"/>
    <col min="8967" max="9211" width="9" style="107" customWidth="1"/>
    <col min="9212" max="9212" width="9.375" style="107" customWidth="1"/>
    <col min="9213" max="9213" width="38.2583333333333" style="107" customWidth="1"/>
    <col min="9214" max="9215" width="9" style="107" customWidth="1"/>
    <col min="9216" max="9216" width="10.375" style="107" customWidth="1"/>
    <col min="9217" max="9219" width="9" style="107" customWidth="1"/>
    <col min="9220" max="9220" width="9.875" style="107" customWidth="1"/>
    <col min="9221" max="9221" width="10.375" style="107" customWidth="1"/>
    <col min="9222" max="9222" width="9.25833333333333" style="107" customWidth="1"/>
    <col min="9223" max="9467" width="9" style="107" customWidth="1"/>
    <col min="9468" max="9468" width="9.375" style="107" customWidth="1"/>
    <col min="9469" max="9469" width="38.2583333333333" style="107" customWidth="1"/>
    <col min="9470" max="9471" width="9" style="107" customWidth="1"/>
    <col min="9472" max="9472" width="10.375" style="107" customWidth="1"/>
    <col min="9473" max="9475" width="9" style="107" customWidth="1"/>
    <col min="9476" max="9476" width="9.875" style="107" customWidth="1"/>
    <col min="9477" max="9477" width="10.375" style="107" customWidth="1"/>
    <col min="9478" max="9478" width="9.25833333333333" style="107" customWidth="1"/>
    <col min="9479" max="9723" width="9" style="107" customWidth="1"/>
    <col min="9724" max="9724" width="9.375" style="107" customWidth="1"/>
    <col min="9725" max="9725" width="38.2583333333333" style="107" customWidth="1"/>
    <col min="9726" max="9727" width="9" style="107" customWidth="1"/>
    <col min="9728" max="9728" width="10.375" style="107" customWidth="1"/>
    <col min="9729" max="9731" width="9" style="107" customWidth="1"/>
    <col min="9732" max="9732" width="9.875" style="107" customWidth="1"/>
    <col min="9733" max="9733" width="10.375" style="107" customWidth="1"/>
    <col min="9734" max="9734" width="9.25833333333333" style="107" customWidth="1"/>
    <col min="9735" max="9979" width="9" style="107" customWidth="1"/>
    <col min="9980" max="9980" width="9.375" style="107" customWidth="1"/>
    <col min="9981" max="9981" width="38.2583333333333" style="107" customWidth="1"/>
    <col min="9982" max="9983" width="9" style="107" customWidth="1"/>
    <col min="9984" max="9984" width="10.375" style="107" customWidth="1"/>
    <col min="9985" max="9987" width="9" style="107" customWidth="1"/>
    <col min="9988" max="9988" width="9.875" style="107" customWidth="1"/>
    <col min="9989" max="9989" width="10.375" style="107" customWidth="1"/>
    <col min="9990" max="9990" width="9.25833333333333" style="107" customWidth="1"/>
    <col min="9991" max="10235" width="9" style="107" customWidth="1"/>
    <col min="10236" max="10236" width="9.375" style="107" customWidth="1"/>
    <col min="10237" max="10237" width="38.2583333333333" style="107" customWidth="1"/>
    <col min="10238" max="10239" width="9" style="107" customWidth="1"/>
    <col min="10240" max="10240" width="10.375" style="107" customWidth="1"/>
    <col min="10241" max="10243" width="9" style="107" customWidth="1"/>
    <col min="10244" max="10244" width="9.875" style="107" customWidth="1"/>
    <col min="10245" max="10245" width="10.375" style="107" customWidth="1"/>
    <col min="10246" max="10246" width="9.25833333333333" style="107" customWidth="1"/>
    <col min="10247" max="10491" width="9" style="107" customWidth="1"/>
    <col min="10492" max="10492" width="9.375" style="107" customWidth="1"/>
    <col min="10493" max="10493" width="38.2583333333333" style="107" customWidth="1"/>
    <col min="10494" max="10495" width="9" style="107" customWidth="1"/>
    <col min="10496" max="10496" width="10.375" style="107" customWidth="1"/>
    <col min="10497" max="10499" width="9" style="107" customWidth="1"/>
    <col min="10500" max="10500" width="9.875" style="107" customWidth="1"/>
    <col min="10501" max="10501" width="10.375" style="107" customWidth="1"/>
    <col min="10502" max="10502" width="9.25833333333333" style="107" customWidth="1"/>
    <col min="10503" max="10747" width="9" style="107" customWidth="1"/>
    <col min="10748" max="10748" width="9.375" style="107" customWidth="1"/>
    <col min="10749" max="10749" width="38.2583333333333" style="107" customWidth="1"/>
    <col min="10750" max="10751" width="9" style="107" customWidth="1"/>
    <col min="10752" max="10752" width="10.375" style="107" customWidth="1"/>
    <col min="10753" max="10755" width="9" style="107" customWidth="1"/>
    <col min="10756" max="10756" width="9.875" style="107" customWidth="1"/>
    <col min="10757" max="10757" width="10.375" style="107" customWidth="1"/>
    <col min="10758" max="10758" width="9.25833333333333" style="107" customWidth="1"/>
    <col min="10759" max="11003" width="9" style="107" customWidth="1"/>
    <col min="11004" max="11004" width="9.375" style="107" customWidth="1"/>
    <col min="11005" max="11005" width="38.2583333333333" style="107" customWidth="1"/>
    <col min="11006" max="11007" width="9" style="107" customWidth="1"/>
    <col min="11008" max="11008" width="10.375" style="107" customWidth="1"/>
    <col min="11009" max="11011" width="9" style="107" customWidth="1"/>
    <col min="11012" max="11012" width="9.875" style="107" customWidth="1"/>
    <col min="11013" max="11013" width="10.375" style="107" customWidth="1"/>
    <col min="11014" max="11014" width="9.25833333333333" style="107" customWidth="1"/>
    <col min="11015" max="11259" width="9" style="107" customWidth="1"/>
    <col min="11260" max="11260" width="9.375" style="107" customWidth="1"/>
    <col min="11261" max="11261" width="38.2583333333333" style="107" customWidth="1"/>
    <col min="11262" max="11263" width="9" style="107" customWidth="1"/>
    <col min="11264" max="11264" width="10.375" style="107" customWidth="1"/>
    <col min="11265" max="11267" width="9" style="107" customWidth="1"/>
    <col min="11268" max="11268" width="9.875" style="107" customWidth="1"/>
    <col min="11269" max="11269" width="10.375" style="107" customWidth="1"/>
    <col min="11270" max="11270" width="9.25833333333333" style="107" customWidth="1"/>
    <col min="11271" max="11515" width="9" style="107" customWidth="1"/>
    <col min="11516" max="11516" width="9.375" style="107" customWidth="1"/>
    <col min="11517" max="11517" width="38.2583333333333" style="107" customWidth="1"/>
    <col min="11518" max="11519" width="9" style="107" customWidth="1"/>
    <col min="11520" max="11520" width="10.375" style="107" customWidth="1"/>
    <col min="11521" max="11523" width="9" style="107" customWidth="1"/>
    <col min="11524" max="11524" width="9.875" style="107" customWidth="1"/>
    <col min="11525" max="11525" width="10.375" style="107" customWidth="1"/>
    <col min="11526" max="11526" width="9.25833333333333" style="107" customWidth="1"/>
    <col min="11527" max="11771" width="9" style="107" customWidth="1"/>
    <col min="11772" max="11772" width="9.375" style="107" customWidth="1"/>
    <col min="11773" max="11773" width="38.2583333333333" style="107" customWidth="1"/>
    <col min="11774" max="11775" width="9" style="107" customWidth="1"/>
    <col min="11776" max="11776" width="10.375" style="107" customWidth="1"/>
    <col min="11777" max="11779" width="9" style="107" customWidth="1"/>
    <col min="11780" max="11780" width="9.875" style="107" customWidth="1"/>
    <col min="11781" max="11781" width="10.375" style="107" customWidth="1"/>
    <col min="11782" max="11782" width="9.25833333333333" style="107" customWidth="1"/>
    <col min="11783" max="12027" width="9" style="107" customWidth="1"/>
    <col min="12028" max="12028" width="9.375" style="107" customWidth="1"/>
    <col min="12029" max="12029" width="38.2583333333333" style="107" customWidth="1"/>
    <col min="12030" max="12031" width="9" style="107" customWidth="1"/>
    <col min="12032" max="12032" width="10.375" style="107" customWidth="1"/>
    <col min="12033" max="12035" width="9" style="107" customWidth="1"/>
    <col min="12036" max="12036" width="9.875" style="107" customWidth="1"/>
    <col min="12037" max="12037" width="10.375" style="107" customWidth="1"/>
    <col min="12038" max="12038" width="9.25833333333333" style="107" customWidth="1"/>
    <col min="12039" max="12283" width="9" style="107" customWidth="1"/>
    <col min="12284" max="12284" width="9.375" style="107" customWidth="1"/>
    <col min="12285" max="12285" width="38.2583333333333" style="107" customWidth="1"/>
    <col min="12286" max="12287" width="9" style="107" customWidth="1"/>
    <col min="12288" max="12288" width="10.375" style="107" customWidth="1"/>
    <col min="12289" max="12291" width="9" style="107" customWidth="1"/>
    <col min="12292" max="12292" width="9.875" style="107" customWidth="1"/>
    <col min="12293" max="12293" width="10.375" style="107" customWidth="1"/>
    <col min="12294" max="12294" width="9.25833333333333" style="107" customWidth="1"/>
    <col min="12295" max="12539" width="9" style="107" customWidth="1"/>
    <col min="12540" max="12540" width="9.375" style="107" customWidth="1"/>
    <col min="12541" max="12541" width="38.2583333333333" style="107" customWidth="1"/>
    <col min="12542" max="12543" width="9" style="107" customWidth="1"/>
    <col min="12544" max="12544" width="10.375" style="107" customWidth="1"/>
    <col min="12545" max="12547" width="9" style="107" customWidth="1"/>
    <col min="12548" max="12548" width="9.875" style="107" customWidth="1"/>
    <col min="12549" max="12549" width="10.375" style="107" customWidth="1"/>
    <col min="12550" max="12550" width="9.25833333333333" style="107" customWidth="1"/>
    <col min="12551" max="12795" width="9" style="107" customWidth="1"/>
    <col min="12796" max="12796" width="9.375" style="107" customWidth="1"/>
    <col min="12797" max="12797" width="38.2583333333333" style="107" customWidth="1"/>
    <col min="12798" max="12799" width="9" style="107" customWidth="1"/>
    <col min="12800" max="12800" width="10.375" style="107" customWidth="1"/>
    <col min="12801" max="12803" width="9" style="107" customWidth="1"/>
    <col min="12804" max="12804" width="9.875" style="107" customWidth="1"/>
    <col min="12805" max="12805" width="10.375" style="107" customWidth="1"/>
    <col min="12806" max="12806" width="9.25833333333333" style="107" customWidth="1"/>
    <col min="12807" max="13051" width="9" style="107" customWidth="1"/>
    <col min="13052" max="13052" width="9.375" style="107" customWidth="1"/>
    <col min="13053" max="13053" width="38.2583333333333" style="107" customWidth="1"/>
    <col min="13054" max="13055" width="9" style="107" customWidth="1"/>
    <col min="13056" max="13056" width="10.375" style="107" customWidth="1"/>
    <col min="13057" max="13059" width="9" style="107" customWidth="1"/>
    <col min="13060" max="13060" width="9.875" style="107" customWidth="1"/>
    <col min="13061" max="13061" width="10.375" style="107" customWidth="1"/>
    <col min="13062" max="13062" width="9.25833333333333" style="107" customWidth="1"/>
    <col min="13063" max="13307" width="9" style="107" customWidth="1"/>
    <col min="13308" max="13308" width="9.375" style="107" customWidth="1"/>
    <col min="13309" max="13309" width="38.2583333333333" style="107" customWidth="1"/>
    <col min="13310" max="13311" width="9" style="107" customWidth="1"/>
    <col min="13312" max="13312" width="10.375" style="107" customWidth="1"/>
    <col min="13313" max="13315" width="9" style="107" customWidth="1"/>
    <col min="13316" max="13316" width="9.875" style="107" customWidth="1"/>
    <col min="13317" max="13317" width="10.375" style="107" customWidth="1"/>
    <col min="13318" max="13318" width="9.25833333333333" style="107" customWidth="1"/>
    <col min="13319" max="13563" width="9" style="107" customWidth="1"/>
    <col min="13564" max="13564" width="9.375" style="107" customWidth="1"/>
    <col min="13565" max="13565" width="38.2583333333333" style="107" customWidth="1"/>
    <col min="13566" max="13567" width="9" style="107" customWidth="1"/>
    <col min="13568" max="13568" width="10.375" style="107" customWidth="1"/>
    <col min="13569" max="13571" width="9" style="107" customWidth="1"/>
    <col min="13572" max="13572" width="9.875" style="107" customWidth="1"/>
    <col min="13573" max="13573" width="10.375" style="107" customWidth="1"/>
    <col min="13574" max="13574" width="9.25833333333333" style="107" customWidth="1"/>
    <col min="13575" max="13819" width="9" style="107" customWidth="1"/>
    <col min="13820" max="13820" width="9.375" style="107" customWidth="1"/>
    <col min="13821" max="13821" width="38.2583333333333" style="107" customWidth="1"/>
    <col min="13822" max="13823" width="9" style="107" customWidth="1"/>
    <col min="13824" max="13824" width="10.375" style="107" customWidth="1"/>
    <col min="13825" max="13827" width="9" style="107" customWidth="1"/>
    <col min="13828" max="13828" width="9.875" style="107" customWidth="1"/>
    <col min="13829" max="13829" width="10.375" style="107" customWidth="1"/>
    <col min="13830" max="13830" width="9.25833333333333" style="107" customWidth="1"/>
    <col min="13831" max="14075" width="9" style="107" customWidth="1"/>
    <col min="14076" max="14076" width="9.375" style="107" customWidth="1"/>
    <col min="14077" max="14077" width="38.2583333333333" style="107" customWidth="1"/>
    <col min="14078" max="14079" width="9" style="107" customWidth="1"/>
    <col min="14080" max="14080" width="10.375" style="107" customWidth="1"/>
    <col min="14081" max="14083" width="9" style="107" customWidth="1"/>
    <col min="14084" max="14084" width="9.875" style="107" customWidth="1"/>
    <col min="14085" max="14085" width="10.375" style="107" customWidth="1"/>
    <col min="14086" max="14086" width="9.25833333333333" style="107" customWidth="1"/>
    <col min="14087" max="14331" width="9" style="107" customWidth="1"/>
    <col min="14332" max="14332" width="9.375" style="107" customWidth="1"/>
    <col min="14333" max="14333" width="38.2583333333333" style="107" customWidth="1"/>
    <col min="14334" max="14335" width="9" style="107" customWidth="1"/>
    <col min="14336" max="14336" width="10.375" style="107" customWidth="1"/>
    <col min="14337" max="14339" width="9" style="107" customWidth="1"/>
    <col min="14340" max="14340" width="9.875" style="107" customWidth="1"/>
    <col min="14341" max="14341" width="10.375" style="107" customWidth="1"/>
    <col min="14342" max="14342" width="9.25833333333333" style="107" customWidth="1"/>
    <col min="14343" max="14587" width="9" style="107" customWidth="1"/>
    <col min="14588" max="14588" width="9.375" style="107" customWidth="1"/>
    <col min="14589" max="14589" width="38.2583333333333" style="107" customWidth="1"/>
    <col min="14590" max="14591" width="9" style="107" customWidth="1"/>
    <col min="14592" max="14592" width="10.375" style="107" customWidth="1"/>
    <col min="14593" max="14595" width="9" style="107" customWidth="1"/>
    <col min="14596" max="14596" width="9.875" style="107" customWidth="1"/>
    <col min="14597" max="14597" width="10.375" style="107" customWidth="1"/>
    <col min="14598" max="14598" width="9.25833333333333" style="107" customWidth="1"/>
    <col min="14599" max="14843" width="9" style="107" customWidth="1"/>
    <col min="14844" max="14844" width="9.375" style="107" customWidth="1"/>
    <col min="14845" max="14845" width="38.2583333333333" style="107" customWidth="1"/>
    <col min="14846" max="14847" width="9" style="107" customWidth="1"/>
    <col min="14848" max="14848" width="10.375" style="107" customWidth="1"/>
    <col min="14849" max="14851" width="9" style="107" customWidth="1"/>
    <col min="14852" max="14852" width="9.875" style="107" customWidth="1"/>
    <col min="14853" max="14853" width="10.375" style="107" customWidth="1"/>
    <col min="14854" max="14854" width="9.25833333333333" style="107" customWidth="1"/>
    <col min="14855" max="15099" width="9" style="107" customWidth="1"/>
    <col min="15100" max="15100" width="9.375" style="107" customWidth="1"/>
    <col min="15101" max="15101" width="38.2583333333333" style="107" customWidth="1"/>
    <col min="15102" max="15103" width="9" style="107" customWidth="1"/>
    <col min="15104" max="15104" width="10.375" style="107" customWidth="1"/>
    <col min="15105" max="15107" width="9" style="107" customWidth="1"/>
    <col min="15108" max="15108" width="9.875" style="107" customWidth="1"/>
    <col min="15109" max="15109" width="10.375" style="107" customWidth="1"/>
    <col min="15110" max="15110" width="9.25833333333333" style="107" customWidth="1"/>
    <col min="15111" max="15355" width="9" style="107" customWidth="1"/>
    <col min="15356" max="15356" width="9.375" style="107" customWidth="1"/>
    <col min="15357" max="15357" width="38.2583333333333" style="107" customWidth="1"/>
    <col min="15358" max="15359" width="9" style="107" customWidth="1"/>
    <col min="15360" max="15360" width="10.375" style="107" customWidth="1"/>
    <col min="15361" max="15363" width="9" style="107" customWidth="1"/>
    <col min="15364" max="15364" width="9.875" style="107" customWidth="1"/>
    <col min="15365" max="15365" width="10.375" style="107" customWidth="1"/>
    <col min="15366" max="15366" width="9.25833333333333" style="107" customWidth="1"/>
    <col min="15367" max="15611" width="9" style="107" customWidth="1"/>
    <col min="15612" max="15612" width="9.375" style="107" customWidth="1"/>
    <col min="15613" max="15613" width="38.2583333333333" style="107" customWidth="1"/>
    <col min="15614" max="15615" width="9" style="107" customWidth="1"/>
    <col min="15616" max="15616" width="10.375" style="107" customWidth="1"/>
    <col min="15617" max="15619" width="9" style="107" customWidth="1"/>
    <col min="15620" max="15620" width="9.875" style="107" customWidth="1"/>
    <col min="15621" max="15621" width="10.375" style="107" customWidth="1"/>
    <col min="15622" max="15622" width="9.25833333333333" style="107" customWidth="1"/>
    <col min="15623" max="15867" width="9" style="107" customWidth="1"/>
    <col min="15868" max="15868" width="9.375" style="107" customWidth="1"/>
    <col min="15869" max="15869" width="38.2583333333333" style="107" customWidth="1"/>
    <col min="15870" max="15871" width="9" style="107" customWidth="1"/>
    <col min="15872" max="15872" width="10.375" style="107" customWidth="1"/>
    <col min="15873" max="15875" width="9" style="107" customWidth="1"/>
    <col min="15876" max="15876" width="9.875" style="107" customWidth="1"/>
    <col min="15877" max="15877" width="10.375" style="107" customWidth="1"/>
    <col min="15878" max="15878" width="9.25833333333333" style="107" customWidth="1"/>
    <col min="15879" max="16123" width="9" style="107" customWidth="1"/>
    <col min="16124" max="16124" width="9.375" style="107" customWidth="1"/>
    <col min="16125" max="16125" width="38.2583333333333" style="107" customWidth="1"/>
    <col min="16126" max="16127" width="9" style="107" customWidth="1"/>
    <col min="16128" max="16128" width="10.375" style="107" customWidth="1"/>
    <col min="16129" max="16131" width="9" style="107" customWidth="1"/>
    <col min="16132" max="16132" width="9.875" style="107" customWidth="1"/>
    <col min="16133" max="16133" width="10.375" style="107" customWidth="1"/>
    <col min="16134" max="16134" width="9.25833333333333" style="107" customWidth="1"/>
    <col min="16135" max="16383" width="9" style="107" customWidth="1"/>
    <col min="16384" max="16384" width="9" style="107"/>
  </cols>
  <sheetData>
    <row r="1" s="107" customFormat="1" ht="14.25" spans="1:9">
      <c r="B1" s="109" t="s">
        <v>1810</v>
      </c>
      <c r="C1" s="110"/>
      <c r="D1" s="111"/>
      <c r="E1" s="111"/>
      <c r="F1" s="111"/>
      <c r="G1" s="111"/>
      <c r="H1" s="111"/>
      <c r="I1" s="112"/>
    </row>
    <row r="2" s="107" customFormat="1" spans="1:9">
      <c r="B2" s="113" t="s">
        <v>1811</v>
      </c>
      <c r="C2" s="113"/>
      <c r="D2" s="114"/>
      <c r="E2" s="114"/>
      <c r="F2" s="114"/>
      <c r="G2" s="114"/>
      <c r="H2" s="114"/>
      <c r="I2" s="115"/>
    </row>
    <row r="3" s="107" customFormat="1" spans="1:9">
      <c r="B3" s="113"/>
      <c r="C3" s="113"/>
      <c r="D3" s="114"/>
      <c r="E3" s="114"/>
      <c r="F3" s="114"/>
      <c r="G3" s="114"/>
      <c r="H3" s="114"/>
      <c r="I3" s="115"/>
    </row>
    <row r="4" s="107" customFormat="1" ht="14.25" spans="1:9">
      <c r="B4" s="110"/>
      <c r="C4" s="110"/>
      <c r="D4" s="116"/>
      <c r="E4" s="116"/>
      <c r="F4" s="116"/>
      <c r="G4" s="111"/>
      <c r="H4" s="117" t="s">
        <v>1780</v>
      </c>
      <c r="I4" s="112"/>
    </row>
    <row r="5" s="108" customFormat="1" spans="1:9">
      <c r="B5" s="118" t="s">
        <v>1781</v>
      </c>
      <c r="C5" s="119" t="s">
        <v>53</v>
      </c>
      <c r="D5" s="119" t="s">
        <v>6</v>
      </c>
      <c r="E5" s="119"/>
      <c r="F5" s="119"/>
      <c r="G5" s="119"/>
      <c r="H5" s="119"/>
      <c r="I5" s="120"/>
    </row>
    <row r="6" s="108" customFormat="1" customHeight="1" spans="1:9">
      <c r="B6" s="118"/>
      <c r="C6" s="119"/>
      <c r="D6" s="118" t="s">
        <v>8</v>
      </c>
      <c r="E6" s="121" t="s">
        <v>1452</v>
      </c>
      <c r="F6" s="119" t="s">
        <v>7</v>
      </c>
      <c r="G6" s="119" t="s">
        <v>10</v>
      </c>
      <c r="H6" s="119" t="s">
        <v>54</v>
      </c>
      <c r="I6" s="120"/>
    </row>
    <row r="7" s="108" customFormat="1" spans="1:9">
      <c r="B7" s="118"/>
      <c r="C7" s="119"/>
      <c r="D7" s="118"/>
      <c r="E7" s="122"/>
      <c r="F7" s="119"/>
      <c r="G7" s="119"/>
      <c r="H7" s="123" t="s">
        <v>12</v>
      </c>
      <c r="I7" s="124" t="s">
        <v>13</v>
      </c>
    </row>
    <row r="8" s="107" customFormat="1" ht="15.95" customHeight="1" spans="1:9">
      <c r="B8" s="125" t="s">
        <v>1791</v>
      </c>
      <c r="C8" s="126">
        <f t="shared" ref="C8:F8" si="0">C9</f>
        <v>3708588.41</v>
      </c>
      <c r="D8" s="126">
        <f t="shared" si="0"/>
        <v>6312535.6</v>
      </c>
      <c r="E8" s="126">
        <f t="shared" si="0"/>
        <v>9276077</v>
      </c>
      <c r="F8" s="126">
        <f t="shared" si="0"/>
        <v>3585249.5</v>
      </c>
      <c r="G8" s="127">
        <f t="shared" ref="G8:G12" si="1">F8/E8</f>
        <v>0.386504930909909</v>
      </c>
      <c r="H8" s="126">
        <f t="shared" ref="H8:H12" si="2">F8-C8</f>
        <v>-123338.91</v>
      </c>
      <c r="I8" s="127">
        <f t="shared" ref="I8:I12" si="3">H8/C8</f>
        <v>-0.0332576431688736</v>
      </c>
    </row>
    <row r="9" s="107" customFormat="1" ht="15.95" customHeight="1" spans="1:9">
      <c r="A9" s="107">
        <v>22301</v>
      </c>
      <c r="B9" s="128" t="s">
        <v>1792</v>
      </c>
      <c r="C9" s="129">
        <f t="shared" ref="C9:F9" si="4">C12+C15</f>
        <v>3708588.41</v>
      </c>
      <c r="D9" s="129">
        <f t="shared" si="4"/>
        <v>6312535.6</v>
      </c>
      <c r="E9" s="129">
        <f t="shared" si="4"/>
        <v>9276077</v>
      </c>
      <c r="F9" s="129">
        <f t="shared" si="4"/>
        <v>3585249.5</v>
      </c>
      <c r="G9" s="130">
        <f t="shared" si="1"/>
        <v>0.386504930909909</v>
      </c>
      <c r="H9" s="129">
        <f t="shared" si="2"/>
        <v>-123338.91</v>
      </c>
      <c r="I9" s="130">
        <f t="shared" si="3"/>
        <v>-0.0332576431688736</v>
      </c>
    </row>
    <row r="10" s="107" customFormat="1" ht="15.95" customHeight="1" spans="1:9">
      <c r="A10" s="107">
        <v>2230102</v>
      </c>
      <c r="B10" s="128" t="s">
        <v>1793</v>
      </c>
      <c r="C10" s="129"/>
      <c r="D10" s="129"/>
      <c r="E10" s="129"/>
      <c r="F10" s="129"/>
      <c r="G10" s="130"/>
      <c r="H10" s="129"/>
      <c r="I10" s="130"/>
    </row>
    <row r="11" s="107" customFormat="1" ht="15.95" customHeight="1" spans="1:9">
      <c r="A11" s="107">
        <v>2230103</v>
      </c>
      <c r="B11" s="128" t="s">
        <v>1794</v>
      </c>
      <c r="C11" s="129"/>
      <c r="D11" s="129"/>
      <c r="E11" s="129"/>
      <c r="F11" s="129"/>
      <c r="G11" s="130"/>
      <c r="H11" s="129"/>
      <c r="I11" s="130"/>
    </row>
    <row r="12" s="107" customFormat="1" ht="15.95" customHeight="1" spans="1:9">
      <c r="A12" s="107">
        <v>2230105</v>
      </c>
      <c r="B12" s="128" t="s">
        <v>1795</v>
      </c>
      <c r="C12" s="129">
        <v>3633293.41</v>
      </c>
      <c r="D12" s="129">
        <v>4839665.6</v>
      </c>
      <c r="E12" s="129">
        <v>8241209</v>
      </c>
      <c r="F12" s="129">
        <v>3508801.5</v>
      </c>
      <c r="G12" s="130">
        <f t="shared" si="1"/>
        <v>0.425762955411033</v>
      </c>
      <c r="H12" s="129">
        <f t="shared" si="2"/>
        <v>-124491.91</v>
      </c>
      <c r="I12" s="130">
        <f t="shared" si="3"/>
        <v>-0.0342642049379657</v>
      </c>
    </row>
    <row r="13" s="107" customFormat="1" ht="15.95" customHeight="1" spans="1:9">
      <c r="A13" s="107">
        <v>2230106</v>
      </c>
      <c r="B13" s="128" t="s">
        <v>1796</v>
      </c>
      <c r="C13" s="129"/>
      <c r="D13" s="129"/>
      <c r="E13" s="129"/>
      <c r="F13" s="129"/>
      <c r="G13" s="130"/>
      <c r="H13" s="129"/>
      <c r="I13" s="130"/>
    </row>
    <row r="14" s="107" customFormat="1" ht="15.95" customHeight="1" spans="1:9">
      <c r="A14" s="107">
        <v>2230107</v>
      </c>
      <c r="B14" s="128" t="s">
        <v>1797</v>
      </c>
      <c r="C14" s="129"/>
      <c r="D14" s="129"/>
      <c r="E14" s="129"/>
      <c r="F14" s="129"/>
      <c r="G14" s="130"/>
      <c r="H14" s="129"/>
      <c r="I14" s="130"/>
    </row>
    <row r="15" s="107" customFormat="1" ht="15.95" customHeight="1" spans="1:9">
      <c r="A15" s="107">
        <v>2230199</v>
      </c>
      <c r="B15" s="128" t="s">
        <v>1798</v>
      </c>
      <c r="C15" s="129">
        <v>75295</v>
      </c>
      <c r="D15" s="129">
        <v>1472870</v>
      </c>
      <c r="E15" s="129">
        <v>1034868</v>
      </c>
      <c r="F15" s="129">
        <v>76448</v>
      </c>
      <c r="G15" s="130">
        <f>F15/E15</f>
        <v>0.07387222331737</v>
      </c>
      <c r="H15" s="129">
        <f>F15-C15</f>
        <v>1153</v>
      </c>
      <c r="I15" s="130">
        <f>H15/C15</f>
        <v>0.0153131017995883</v>
      </c>
    </row>
    <row r="16" s="107" customFormat="1" ht="15.95" customHeight="1" spans="1:9">
      <c r="B16" s="128" t="s">
        <v>1799</v>
      </c>
      <c r="C16" s="129"/>
      <c r="D16" s="129"/>
      <c r="E16" s="129"/>
      <c r="F16" s="129"/>
      <c r="G16" s="130"/>
      <c r="H16" s="129"/>
      <c r="I16" s="130"/>
    </row>
    <row r="17" s="107" customFormat="1" ht="15.95" customHeight="1" spans="2:9">
      <c r="B17" s="128" t="s">
        <v>1800</v>
      </c>
      <c r="C17" s="129"/>
      <c r="D17" s="129"/>
      <c r="E17" s="129"/>
      <c r="F17" s="129"/>
      <c r="G17" s="130"/>
      <c r="H17" s="129"/>
      <c r="I17" s="130"/>
    </row>
    <row r="18" s="107" customFormat="1" ht="15.95" customHeight="1" spans="2:9">
      <c r="B18" s="128" t="s">
        <v>1801</v>
      </c>
      <c r="C18" s="129"/>
      <c r="D18" s="129"/>
      <c r="E18" s="129"/>
      <c r="F18" s="129"/>
      <c r="G18" s="130"/>
      <c r="H18" s="129"/>
      <c r="I18" s="130"/>
    </row>
    <row r="19" s="107" customFormat="1" ht="15.95" customHeight="1" spans="2:9">
      <c r="B19" s="128" t="s">
        <v>1802</v>
      </c>
      <c r="C19" s="129"/>
      <c r="D19" s="129"/>
      <c r="E19" s="129"/>
      <c r="F19" s="129"/>
      <c r="G19" s="130"/>
      <c r="H19" s="129"/>
      <c r="I19" s="130"/>
    </row>
    <row r="20" s="107" customFormat="1" ht="15.95" customHeight="1" spans="2:9">
      <c r="B20" s="128" t="s">
        <v>1803</v>
      </c>
      <c r="C20" s="129"/>
      <c r="D20" s="129"/>
      <c r="E20" s="129"/>
      <c r="F20" s="129"/>
      <c r="G20" s="130"/>
      <c r="H20" s="129"/>
      <c r="I20" s="130"/>
    </row>
    <row r="21" s="107" customFormat="1" ht="15.95" customHeight="1" spans="2:9">
      <c r="B21" s="128" t="s">
        <v>1804</v>
      </c>
      <c r="C21" s="129"/>
      <c r="D21" s="129"/>
      <c r="E21" s="129"/>
      <c r="F21" s="129"/>
      <c r="G21" s="130"/>
      <c r="H21" s="129"/>
      <c r="I21" s="130"/>
    </row>
    <row r="22" s="107" customFormat="1" ht="15.95" customHeight="1" spans="2:9">
      <c r="B22" s="128" t="s">
        <v>1805</v>
      </c>
      <c r="C22" s="129"/>
      <c r="D22" s="129"/>
      <c r="E22" s="129"/>
      <c r="F22" s="129"/>
      <c r="G22" s="130"/>
      <c r="H22" s="129"/>
      <c r="I22" s="130"/>
    </row>
    <row r="23" s="107" customFormat="1" ht="15.95" customHeight="1" spans="2:9">
      <c r="B23" s="128" t="s">
        <v>1806</v>
      </c>
      <c r="C23" s="129"/>
      <c r="D23" s="129"/>
      <c r="E23" s="129"/>
      <c r="F23" s="129"/>
      <c r="G23" s="130"/>
      <c r="H23" s="129"/>
      <c r="I23" s="130"/>
    </row>
    <row r="24" s="107" customFormat="1" ht="15.95" customHeight="1" spans="2:9">
      <c r="B24" s="128" t="s">
        <v>1807</v>
      </c>
      <c r="C24" s="129"/>
      <c r="D24" s="129"/>
      <c r="E24" s="129"/>
      <c r="F24" s="129"/>
      <c r="G24" s="130"/>
      <c r="H24" s="129"/>
      <c r="I24" s="130"/>
    </row>
    <row r="25" s="107" customFormat="1" ht="15.95" customHeight="1" spans="2:9">
      <c r="B25" s="128" t="s">
        <v>1808</v>
      </c>
      <c r="C25" s="129"/>
      <c r="D25" s="129"/>
      <c r="E25" s="129"/>
      <c r="F25" s="129"/>
      <c r="G25" s="130"/>
      <c r="H25" s="129"/>
      <c r="I25" s="130"/>
    </row>
    <row r="26" s="107" customFormat="1" ht="15.95" customHeight="1" spans="2:9">
      <c r="B26" s="128" t="s">
        <v>1809</v>
      </c>
      <c r="C26" s="129"/>
      <c r="D26" s="129"/>
      <c r="E26" s="129"/>
      <c r="F26" s="129"/>
      <c r="G26" s="130"/>
      <c r="H26" s="129"/>
      <c r="I26" s="130"/>
    </row>
    <row r="27" s="107" customFormat="1" ht="15.95" customHeight="1" spans="2:9">
      <c r="B27" s="131" t="s">
        <v>1086</v>
      </c>
      <c r="C27" s="132">
        <v>1854309</v>
      </c>
      <c r="D27" s="132">
        <v>72000</v>
      </c>
      <c r="E27" s="132">
        <v>72000</v>
      </c>
      <c r="F27" s="132"/>
      <c r="G27" s="133">
        <f>F27/E27</f>
        <v>0</v>
      </c>
      <c r="H27" s="132">
        <f t="shared" ref="H27:H29" si="5">F27-C27</f>
        <v>-1854309</v>
      </c>
      <c r="I27" s="134">
        <f t="shared" ref="I27:I29" si="6">H27/C27</f>
        <v>-1</v>
      </c>
    </row>
    <row r="28" s="107" customFormat="1" ht="15.95" customHeight="1" spans="2:9">
      <c r="B28" s="125" t="s">
        <v>1089</v>
      </c>
      <c r="C28" s="135">
        <v>8477779.59</v>
      </c>
      <c r="D28" s="135">
        <v>2049574.7</v>
      </c>
      <c r="E28" s="135">
        <v>5485722.59</v>
      </c>
      <c r="F28" s="135">
        <v>11248550.09</v>
      </c>
      <c r="G28" s="133"/>
      <c r="H28" s="135">
        <f t="shared" si="5"/>
        <v>2770770.5</v>
      </c>
      <c r="I28" s="134">
        <f t="shared" si="6"/>
        <v>0.3268273809888</v>
      </c>
    </row>
    <row r="29" s="107" customFormat="1" ht="15.95" customHeight="1" spans="2:9">
      <c r="B29" s="136" t="s">
        <v>1092</v>
      </c>
      <c r="C29" s="135">
        <f t="shared" ref="C29:F29" si="7">C8+C27+C28</f>
        <v>14040677</v>
      </c>
      <c r="D29" s="135">
        <f t="shared" si="7"/>
        <v>8434110.3</v>
      </c>
      <c r="E29" s="135">
        <f t="shared" si="7"/>
        <v>14833799.59</v>
      </c>
      <c r="F29" s="135">
        <f t="shared" si="7"/>
        <v>14833799.59</v>
      </c>
      <c r="G29" s="134">
        <f>F29/E29</f>
        <v>1</v>
      </c>
      <c r="H29" s="135">
        <f t="shared" si="5"/>
        <v>793122.59</v>
      </c>
      <c r="I29" s="134">
        <f t="shared" si="6"/>
        <v>0.0564874891716404</v>
      </c>
    </row>
  </sheetData>
  <mergeCells count="9">
    <mergeCell ref="D5:I5"/>
    <mergeCell ref="H6:I6"/>
    <mergeCell ref="B5:B7"/>
    <mergeCell ref="C5:C7"/>
    <mergeCell ref="D6:D7"/>
    <mergeCell ref="E6:E7"/>
    <mergeCell ref="F6:F7"/>
    <mergeCell ref="G6:G7"/>
    <mergeCell ref="B2:I3"/>
  </mergeCells>
  <printOptions horizontalCentered="1"/>
  <pageMargins left="0.751388888888889" right="0.751388888888889" top="0.60625" bottom="0.60625" header="0.511805555555556" footer="0.511805555555556"/>
  <pageSetup paperSize="9" scale="90" firstPageNumber="133" fitToHeight="0" orientation="landscape" useFirstPageNumber="1" horizontalDpi="600"/>
  <headerFooter>
    <oddFooter>&amp;R-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C20" sqref="C20"/>
    </sheetView>
  </sheetViews>
  <sheetFormatPr defaultColWidth="12.125" defaultRowHeight="15.65" customHeight="1" outlineLevelCol="3"/>
  <cols>
    <col min="1" max="1" width="39.375" style="93" customWidth="1"/>
    <col min="2" max="2" width="26" style="93" customWidth="1"/>
    <col min="3" max="3" width="39.375" style="93" customWidth="1"/>
    <col min="4" max="4" width="26" style="93" customWidth="1"/>
    <col min="5" max="16384" width="12.125" style="92"/>
  </cols>
  <sheetData>
    <row r="1" customHeight="1" spans="1:4">
      <c r="A1" s="94" t="s">
        <v>1812</v>
      </c>
    </row>
    <row r="2" s="92" customFormat="1" ht="33.75" customHeight="1" spans="1:4">
      <c r="A2" s="95" t="s">
        <v>1813</v>
      </c>
      <c r="B2" s="95"/>
      <c r="C2" s="95"/>
      <c r="D2" s="95"/>
    </row>
    <row r="3" s="92" customFormat="1" ht="17.25" customHeight="1" spans="1:4">
      <c r="A3" s="96"/>
      <c r="B3" s="96"/>
      <c r="C3" s="96"/>
      <c r="D3" s="96"/>
    </row>
    <row r="4" s="92" customFormat="1" ht="17.25" customHeight="1" spans="1:4">
      <c r="A4" s="96" t="str">
        <f>"单位："&amp;'[1]##BASEINFO'!$B$19</f>
        <v>单位：万元</v>
      </c>
      <c r="B4" s="96"/>
      <c r="C4" s="96"/>
      <c r="D4" s="96"/>
    </row>
    <row r="5" s="92" customFormat="1" ht="17.25" customHeight="1" spans="1:4">
      <c r="A5" s="97" t="s">
        <v>52</v>
      </c>
      <c r="B5" s="98" t="s">
        <v>1724</v>
      </c>
      <c r="C5" s="97" t="s">
        <v>52</v>
      </c>
      <c r="D5" s="97" t="s">
        <v>1724</v>
      </c>
    </row>
    <row r="6" s="92" customFormat="1" ht="17.25" customHeight="1" spans="1:4">
      <c r="A6" s="99" t="s">
        <v>1782</v>
      </c>
      <c r="B6" s="100">
        <f>'[3]L14'!E6</f>
        <v>0</v>
      </c>
      <c r="C6" s="99" t="s">
        <v>1791</v>
      </c>
      <c r="D6" s="100">
        <f>'[3]L14'!J6</f>
        <v>0</v>
      </c>
    </row>
    <row r="7" s="92" customFormat="1" ht="17.25" customHeight="1" spans="1:4">
      <c r="A7" s="99" t="s">
        <v>1814</v>
      </c>
      <c r="B7" s="101">
        <v>636</v>
      </c>
      <c r="C7" s="99" t="s">
        <v>1815</v>
      </c>
      <c r="D7" s="101"/>
    </row>
    <row r="8" s="92" customFormat="1" ht="17.25" customHeight="1" spans="1:4">
      <c r="A8" s="99" t="s">
        <v>1816</v>
      </c>
      <c r="B8" s="101"/>
      <c r="C8" s="99" t="s">
        <v>1817</v>
      </c>
      <c r="D8" s="101"/>
    </row>
    <row r="9" s="92" customFormat="1" ht="17.25" customHeight="1" spans="1:4">
      <c r="A9" s="99" t="s">
        <v>1818</v>
      </c>
      <c r="B9" s="102">
        <v>849</v>
      </c>
      <c r="C9" s="103" t="s">
        <v>1819</v>
      </c>
      <c r="D9" s="100">
        <f>SUM(D10:D11)</f>
        <v>0</v>
      </c>
    </row>
    <row r="10" s="92" customFormat="1" ht="17.25" customHeight="1" spans="1:4">
      <c r="A10" s="99"/>
      <c r="B10" s="104"/>
      <c r="C10" s="103" t="s">
        <v>1820</v>
      </c>
      <c r="D10" s="105"/>
    </row>
    <row r="11" s="92" customFormat="1" ht="17.25" customHeight="1" spans="1:4">
      <c r="A11" s="99"/>
      <c r="B11" s="104"/>
      <c r="C11" s="103" t="s">
        <v>1821</v>
      </c>
      <c r="D11" s="106"/>
    </row>
    <row r="12" s="92" customFormat="1" ht="17.25" customHeight="1" spans="1:4">
      <c r="A12" s="99" t="s">
        <v>1822</v>
      </c>
      <c r="B12" s="101"/>
      <c r="C12" s="103" t="s">
        <v>1823</v>
      </c>
      <c r="D12" s="101"/>
    </row>
    <row r="13" s="92" customFormat="1" ht="17.25" customHeight="1" spans="1:4">
      <c r="A13" s="99" t="s">
        <v>1824</v>
      </c>
      <c r="B13" s="101"/>
      <c r="C13" s="99" t="s">
        <v>1825</v>
      </c>
      <c r="D13" s="101"/>
    </row>
    <row r="14" s="92" customFormat="1" ht="17.25" customHeight="1" spans="1:4">
      <c r="A14" s="99"/>
      <c r="B14" s="104"/>
      <c r="C14" s="99" t="s">
        <v>1826</v>
      </c>
      <c r="D14" s="100">
        <f>B15-SUM(D6:D9,D12:D13)</f>
        <v>1485</v>
      </c>
    </row>
    <row r="15" s="92" customFormat="1" ht="17.25" customHeight="1" spans="1:4">
      <c r="A15" s="97" t="s">
        <v>1358</v>
      </c>
      <c r="B15" s="100">
        <f>SUM(B6:B9,B12:B13)</f>
        <v>1485</v>
      </c>
      <c r="C15" s="97" t="s">
        <v>1359</v>
      </c>
      <c r="D15" s="100">
        <f>SUM(D6:D9,D12:D14)</f>
        <v>1485</v>
      </c>
    </row>
  </sheetData>
  <mergeCells count="3">
    <mergeCell ref="A2:D2"/>
    <mergeCell ref="A3:D3"/>
    <mergeCell ref="A4:D4"/>
  </mergeCells>
  <dataValidations count="1">
    <dataValidation type="decimal" operator="between" allowBlank="1" showInputMessage="1" showErrorMessage="1" sqref="B15 B6:B9 B12:B13 D6:D15">
      <formula1>-99999999999999</formula1>
      <formula2>99999999999999</formula2>
    </dataValidation>
  </dataValidations>
  <printOptions horizontalCentered="1"/>
  <pageMargins left="0.751388888888889" right="0.751388888888889" top="0.60625" bottom="0.60625" header="0.511805555555556" footer="0.511805555555556"/>
  <pageSetup paperSize="9" firstPageNumber="134" orientation="landscape" useFirstPageNumber="1" horizontalDpi="600"/>
  <headerFooter>
    <oddFooter>&amp;R-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T24"/>
  <sheetViews>
    <sheetView topLeftCell="B25" workbookViewId="0">
      <selection activeCell="J1" sqref="I$1:J$1048576"/>
    </sheetView>
  </sheetViews>
  <sheetFormatPr defaultColWidth="9" defaultRowHeight="14.25"/>
  <cols>
    <col min="1" max="1" width="7.875" style="56" hidden="1" customWidth="1"/>
    <col min="2" max="2" width="40.275" style="1" customWidth="1"/>
    <col min="3" max="3" width="18.7583333333333" style="1" customWidth="1"/>
    <col min="4" max="5" width="18.7583333333333" style="11" customWidth="1"/>
    <col min="6" max="6" width="14.625" style="11" customWidth="1"/>
    <col min="7" max="7" width="14" style="15" customWidth="1"/>
    <col min="8" max="8" width="12.375" style="16" customWidth="1"/>
    <col min="9" max="9" width="14.725" style="1" hidden="1" customWidth="1"/>
    <col min="10" max="10" width="9" style="1" hidden="1" customWidth="1"/>
    <col min="11" max="16384" width="9" style="1"/>
  </cols>
  <sheetData>
    <row r="1" s="1" customFormat="1" spans="1:10">
      <c r="A1" s="56"/>
      <c r="B1" s="57" t="s">
        <v>1827</v>
      </c>
      <c r="C1" s="57"/>
      <c r="D1" s="11"/>
      <c r="E1" s="11"/>
      <c r="F1" s="11"/>
      <c r="G1" s="15"/>
      <c r="H1" s="16"/>
    </row>
    <row r="2" s="1" customFormat="1" ht="35.25" customHeight="1" spans="1:10">
      <c r="A2" s="56"/>
      <c r="B2" s="58" t="s">
        <v>1828</v>
      </c>
      <c r="C2" s="58"/>
      <c r="D2" s="17"/>
      <c r="E2" s="18"/>
      <c r="F2" s="18"/>
      <c r="G2" s="18"/>
      <c r="H2" s="18"/>
    </row>
    <row r="3" s="1" customFormat="1" ht="13.5" customHeight="1" spans="1:10">
      <c r="A3" s="56"/>
      <c r="B3" s="59"/>
      <c r="C3" s="59"/>
      <c r="D3" s="19"/>
      <c r="E3" s="19"/>
      <c r="F3" s="19"/>
      <c r="G3" s="60" t="s">
        <v>2</v>
      </c>
      <c r="H3" s="22"/>
    </row>
    <row r="4" s="53" customFormat="1" ht="27" customHeight="1" spans="1:10">
      <c r="A4" s="23" t="s">
        <v>3</v>
      </c>
      <c r="B4" s="24" t="s">
        <v>1781</v>
      </c>
      <c r="C4" s="25" t="s">
        <v>53</v>
      </c>
      <c r="D4" s="26" t="s">
        <v>6</v>
      </c>
      <c r="E4" s="26"/>
      <c r="F4" s="26"/>
      <c r="G4" s="26"/>
      <c r="H4" s="26"/>
    </row>
    <row r="5" s="53" customFormat="1" ht="27" customHeight="1" spans="1:10">
      <c r="A5" s="27"/>
      <c r="B5" s="28"/>
      <c r="C5" s="29"/>
      <c r="D5" s="30" t="s">
        <v>8</v>
      </c>
      <c r="E5" s="25" t="s">
        <v>7</v>
      </c>
      <c r="F5" s="25" t="s">
        <v>1829</v>
      </c>
      <c r="G5" s="31" t="s">
        <v>54</v>
      </c>
      <c r="H5" s="32"/>
    </row>
    <row r="6" s="53" customFormat="1" ht="27" customHeight="1" spans="1:10">
      <c r="A6" s="27"/>
      <c r="B6" s="28"/>
      <c r="C6" s="33"/>
      <c r="D6" s="34"/>
      <c r="E6" s="33"/>
      <c r="F6" s="33"/>
      <c r="G6" s="35" t="s">
        <v>12</v>
      </c>
      <c r="H6" s="36" t="s">
        <v>13</v>
      </c>
    </row>
    <row r="7" s="1" customFormat="1" ht="27" customHeight="1" spans="1:10">
      <c r="A7" s="61"/>
      <c r="B7" s="62" t="s">
        <v>1830</v>
      </c>
      <c r="C7" s="63">
        <f>C8+C15</f>
        <v>338866700</v>
      </c>
      <c r="D7" s="63">
        <f>D8+D15</f>
        <v>359610900</v>
      </c>
      <c r="E7" s="63">
        <f>E8+E15</f>
        <v>495827160.56</v>
      </c>
      <c r="F7" s="64">
        <f>E7/D7</f>
        <v>1.37878790815295</v>
      </c>
      <c r="G7" s="65">
        <f>E7-C7</f>
        <v>156960460.56</v>
      </c>
      <c r="H7" s="64">
        <f t="shared" ref="H7:H12" si="0">G7/C7</f>
        <v>0.46319234247567</v>
      </c>
      <c r="I7" s="1">
        <f>E7/10000</f>
        <v>49582.716056</v>
      </c>
      <c r="J7" s="1">
        <f>ROUND(I7,0)</f>
        <v>49583</v>
      </c>
    </row>
    <row r="8" s="1" customFormat="1" ht="27" customHeight="1" spans="1:10">
      <c r="A8" s="61"/>
      <c r="B8" s="66" t="s">
        <v>1831</v>
      </c>
      <c r="C8" s="67">
        <v>84426700</v>
      </c>
      <c r="D8" s="67">
        <v>92240900</v>
      </c>
      <c r="E8" s="67">
        <v>193691144.36</v>
      </c>
      <c r="F8" s="68">
        <f>E8/D8</f>
        <v>2.09984013989456</v>
      </c>
      <c r="G8" s="69">
        <f>E8-C8</f>
        <v>109264444.36</v>
      </c>
      <c r="H8" s="68">
        <f t="shared" si="0"/>
        <v>1.29419300245065</v>
      </c>
      <c r="I8" s="1">
        <f t="shared" ref="I8:I24" si="1">E8/10000</f>
        <v>19369.114436</v>
      </c>
      <c r="J8" s="1">
        <f t="shared" ref="J8:J24" si="2">ROUND(I8,0)</f>
        <v>19369</v>
      </c>
    </row>
    <row r="9" s="1" customFormat="1" ht="27" customHeight="1" spans="1:10">
      <c r="A9" s="61"/>
      <c r="B9" s="70" t="s">
        <v>1832</v>
      </c>
      <c r="C9" s="67">
        <v>37000000</v>
      </c>
      <c r="D9" s="71">
        <v>40448000</v>
      </c>
      <c r="E9" s="67">
        <v>54652214.89</v>
      </c>
      <c r="F9" s="68">
        <f>E9/D9</f>
        <v>1.35117224312698</v>
      </c>
      <c r="G9" s="69">
        <f>E9-C9</f>
        <v>17652214.89</v>
      </c>
      <c r="H9" s="68">
        <f t="shared" si="0"/>
        <v>0.477086888918919</v>
      </c>
      <c r="I9" s="1">
        <f t="shared" si="1"/>
        <v>5465.221489</v>
      </c>
      <c r="J9" s="1">
        <f t="shared" si="2"/>
        <v>5465</v>
      </c>
    </row>
    <row r="10" s="1" customFormat="1" ht="27" customHeight="1" spans="1:10">
      <c r="A10" s="61"/>
      <c r="B10" s="70" t="s">
        <v>1833</v>
      </c>
      <c r="C10" s="67">
        <v>40090000</v>
      </c>
      <c r="D10" s="71">
        <v>44096200</v>
      </c>
      <c r="E10" s="67">
        <v>115352155.73</v>
      </c>
      <c r="F10" s="68">
        <f>E10/D10</f>
        <v>2.61592054938974</v>
      </c>
      <c r="G10" s="69">
        <f>E10-C10</f>
        <v>75262155.73</v>
      </c>
      <c r="H10" s="68">
        <f t="shared" si="0"/>
        <v>1.87732990097281</v>
      </c>
      <c r="I10" s="1">
        <f t="shared" si="1"/>
        <v>11535.215573</v>
      </c>
      <c r="J10" s="1">
        <f t="shared" si="2"/>
        <v>11535</v>
      </c>
    </row>
    <row r="11" s="1" customFormat="1" ht="27" customHeight="1" spans="1:10">
      <c r="A11" s="61"/>
      <c r="B11" s="72" t="s">
        <v>1834</v>
      </c>
      <c r="C11" s="67">
        <v>330000</v>
      </c>
      <c r="D11" s="71">
        <v>360000</v>
      </c>
      <c r="E11" s="67">
        <v>1067602.81</v>
      </c>
      <c r="F11" s="68">
        <f t="shared" ref="F11:F24" si="3">E11/D11</f>
        <v>2.96556336111111</v>
      </c>
      <c r="G11" s="69">
        <f t="shared" ref="G11:G24" si="4">E11-C11</f>
        <v>737602.81</v>
      </c>
      <c r="H11" s="68">
        <f t="shared" si="0"/>
        <v>2.23516003030303</v>
      </c>
      <c r="I11" s="1">
        <f t="shared" si="1"/>
        <v>106.760281</v>
      </c>
      <c r="J11" s="1">
        <f t="shared" si="2"/>
        <v>107</v>
      </c>
    </row>
    <row r="12" s="1" customFormat="1" ht="27" customHeight="1" spans="1:10">
      <c r="A12" s="61"/>
      <c r="B12" s="72" t="s">
        <v>1835</v>
      </c>
      <c r="C12" s="67">
        <v>736700</v>
      </c>
      <c r="D12" s="71">
        <v>736700</v>
      </c>
      <c r="E12" s="67">
        <v>1537477.75</v>
      </c>
      <c r="F12" s="68">
        <f t="shared" si="3"/>
        <v>2.08697943531967</v>
      </c>
      <c r="G12" s="69">
        <f t="shared" si="4"/>
        <v>800777.75</v>
      </c>
      <c r="H12" s="68">
        <f t="shared" si="0"/>
        <v>1.08697943531967</v>
      </c>
      <c r="I12" s="1">
        <f t="shared" si="1"/>
        <v>153.747775</v>
      </c>
      <c r="J12" s="1">
        <f t="shared" si="2"/>
        <v>154</v>
      </c>
    </row>
    <row r="13" s="1" customFormat="1" ht="27" customHeight="1" spans="1:10">
      <c r="A13" s="61"/>
      <c r="B13" s="72" t="s">
        <v>1836</v>
      </c>
      <c r="C13" s="67">
        <v>400000</v>
      </c>
      <c r="D13" s="71">
        <v>500000</v>
      </c>
      <c r="E13" s="67">
        <v>953151.57</v>
      </c>
      <c r="F13" s="68">
        <f t="shared" si="3"/>
        <v>1.90630314</v>
      </c>
      <c r="G13" s="69">
        <f t="shared" si="4"/>
        <v>553151.57</v>
      </c>
      <c r="H13" s="68">
        <f t="shared" ref="H13:H24" si="5">G13/C13</f>
        <v>1.382878925</v>
      </c>
      <c r="I13" s="1">
        <f t="shared" si="1"/>
        <v>95.315157</v>
      </c>
      <c r="J13" s="1">
        <f t="shared" si="2"/>
        <v>95</v>
      </c>
    </row>
    <row r="14" s="1" customFormat="1" ht="27" customHeight="1" spans="1:10">
      <c r="A14" s="61"/>
      <c r="B14" s="72" t="s">
        <v>1837</v>
      </c>
      <c r="C14" s="67">
        <v>5870000</v>
      </c>
      <c r="D14" s="71">
        <v>6100000</v>
      </c>
      <c r="E14" s="67">
        <v>20941.61</v>
      </c>
      <c r="F14" s="68">
        <f t="shared" si="3"/>
        <v>0.00343305081967213</v>
      </c>
      <c r="G14" s="69">
        <f t="shared" si="4"/>
        <v>-5849058.39</v>
      </c>
      <c r="H14" s="68">
        <f t="shared" si="5"/>
        <v>-0.996432434412266</v>
      </c>
      <c r="I14" s="1">
        <f t="shared" si="1"/>
        <v>2.094161</v>
      </c>
      <c r="J14" s="1">
        <f t="shared" si="2"/>
        <v>2</v>
      </c>
    </row>
    <row r="15" s="1" customFormat="1" ht="27" customHeight="1" spans="1:10">
      <c r="A15" s="61"/>
      <c r="B15" s="73" t="s">
        <v>1838</v>
      </c>
      <c r="C15" s="67">
        <v>254440000</v>
      </c>
      <c r="D15" s="74">
        <v>267370000</v>
      </c>
      <c r="E15" s="67">
        <v>302136016.2</v>
      </c>
      <c r="F15" s="68">
        <f t="shared" si="3"/>
        <v>1.1300296076598</v>
      </c>
      <c r="G15" s="69">
        <f t="shared" si="4"/>
        <v>47696016.2</v>
      </c>
      <c r="H15" s="68">
        <f t="shared" si="5"/>
        <v>0.187454866373212</v>
      </c>
      <c r="I15" s="1">
        <f t="shared" si="1"/>
        <v>30213.60162</v>
      </c>
      <c r="J15" s="1">
        <f t="shared" si="2"/>
        <v>30214</v>
      </c>
    </row>
    <row r="16" s="54" customFormat="1" ht="27" customHeight="1" spans="1:10">
      <c r="A16" s="61"/>
      <c r="B16" s="70" t="s">
        <v>1832</v>
      </c>
      <c r="C16" s="67">
        <v>152030000</v>
      </c>
      <c r="D16" s="67">
        <v>162910000</v>
      </c>
      <c r="E16" s="67">
        <v>163456846.36</v>
      </c>
      <c r="F16" s="68">
        <f t="shared" si="3"/>
        <v>1.00335673905838</v>
      </c>
      <c r="G16" s="69">
        <f t="shared" si="4"/>
        <v>11426846.36</v>
      </c>
      <c r="H16" s="68">
        <f t="shared" si="5"/>
        <v>0.0751617862264028</v>
      </c>
      <c r="I16" s="1">
        <f t="shared" si="1"/>
        <v>16345.684636</v>
      </c>
      <c r="J16" s="1">
        <f t="shared" si="2"/>
        <v>16346</v>
      </c>
    </row>
    <row r="17" s="1" customFormat="1" ht="27" customHeight="1" spans="1:10 16339:16348">
      <c r="A17" s="61"/>
      <c r="B17" s="70" t="s">
        <v>1833</v>
      </c>
      <c r="C17" s="67">
        <v>100510000</v>
      </c>
      <c r="D17" s="67">
        <v>102470000</v>
      </c>
      <c r="E17" s="67">
        <v>134310000</v>
      </c>
      <c r="F17" s="68">
        <f t="shared" si="3"/>
        <v>1.31072509027032</v>
      </c>
      <c r="G17" s="69">
        <f t="shared" si="4"/>
        <v>33800000</v>
      </c>
      <c r="H17" s="68">
        <f t="shared" si="5"/>
        <v>0.336284946771466</v>
      </c>
      <c r="I17" s="1">
        <f t="shared" si="1"/>
        <v>13431</v>
      </c>
      <c r="J17" s="1">
        <f t="shared" si="2"/>
        <v>13431</v>
      </c>
    </row>
    <row r="18" s="1" customFormat="1" ht="27" customHeight="1" spans="1:10 16339:16348">
      <c r="A18" s="61"/>
      <c r="B18" s="75" t="s">
        <v>1834</v>
      </c>
      <c r="C18" s="67">
        <v>140000</v>
      </c>
      <c r="D18" s="76">
        <v>100000</v>
      </c>
      <c r="E18" s="67">
        <v>264847.87</v>
      </c>
      <c r="F18" s="68">
        <f t="shared" si="3"/>
        <v>2.6484787</v>
      </c>
      <c r="G18" s="77">
        <f t="shared" si="4"/>
        <v>124847.87</v>
      </c>
      <c r="H18" s="78">
        <f t="shared" si="5"/>
        <v>0.8917705</v>
      </c>
      <c r="I18" s="1">
        <f t="shared" si="1"/>
        <v>26.484787</v>
      </c>
      <c r="J18" s="1">
        <f t="shared" si="2"/>
        <v>26</v>
      </c>
    </row>
    <row r="19" customFormat="1" ht="27" customHeight="1" spans="1:10 16339:16348">
      <c r="A19" s="79"/>
      <c r="B19" s="80" t="s">
        <v>1836</v>
      </c>
      <c r="C19" s="67">
        <v>1640000</v>
      </c>
      <c r="D19" s="81">
        <v>1740000</v>
      </c>
      <c r="E19" s="67">
        <v>4104321.97</v>
      </c>
      <c r="F19" s="68">
        <f t="shared" si="3"/>
        <v>2.35880572988506</v>
      </c>
      <c r="G19" s="82">
        <f t="shared" si="4"/>
        <v>2464321.97</v>
      </c>
      <c r="H19" s="83">
        <f t="shared" si="5"/>
        <v>1.50263534756098</v>
      </c>
      <c r="I19" s="1">
        <f t="shared" si="1"/>
        <v>410.432197</v>
      </c>
      <c r="J19" s="1">
        <f t="shared" si="2"/>
        <v>410</v>
      </c>
      <c r="XDK19" s="1"/>
      <c r="XDL19" s="1"/>
      <c r="XDM19" s="1"/>
      <c r="XDN19" s="1"/>
      <c r="XDO19" s="1"/>
      <c r="XDP19" s="1"/>
      <c r="XDQ19" s="1"/>
      <c r="XDR19" s="1"/>
      <c r="XDS19" s="1"/>
      <c r="XDT19" s="1"/>
    </row>
    <row r="20" s="55" customFormat="1" ht="27" customHeight="1" spans="1:10 16339:16348">
      <c r="A20" s="84"/>
      <c r="B20" s="80" t="s">
        <v>1837</v>
      </c>
      <c r="C20" s="85">
        <v>120000</v>
      </c>
      <c r="D20" s="85">
        <v>150000</v>
      </c>
      <c r="E20" s="85">
        <v>0</v>
      </c>
      <c r="F20" s="68">
        <f t="shared" si="3"/>
        <v>0</v>
      </c>
      <c r="G20" s="82">
        <f t="shared" si="4"/>
        <v>-120000</v>
      </c>
      <c r="H20" s="83">
        <f t="shared" si="5"/>
        <v>-1</v>
      </c>
      <c r="I20" s="1">
        <f t="shared" si="1"/>
        <v>0</v>
      </c>
      <c r="J20" s="1">
        <f t="shared" si="2"/>
        <v>0</v>
      </c>
      <c r="XDK20" s="1"/>
      <c r="XDL20" s="1"/>
      <c r="XDM20" s="1"/>
      <c r="XDN20" s="1"/>
      <c r="XDO20" s="1"/>
      <c r="XDP20" s="1"/>
      <c r="XDQ20" s="1"/>
      <c r="XDR20" s="1"/>
      <c r="XDS20" s="1"/>
      <c r="XDT20" s="1"/>
    </row>
    <row r="21" s="1" customFormat="1" ht="27" customHeight="1" spans="1:10 16339:16348">
      <c r="A21" s="61"/>
      <c r="B21" s="37" t="s">
        <v>41</v>
      </c>
      <c r="C21" s="38">
        <f>C22+C23</f>
        <v>78290898.15</v>
      </c>
      <c r="D21" s="38">
        <v>115988598.15</v>
      </c>
      <c r="E21" s="38">
        <f>E22+E23</f>
        <v>102120043.6</v>
      </c>
      <c r="F21" s="86">
        <f t="shared" si="3"/>
        <v>0.880431742678149</v>
      </c>
      <c r="G21" s="87">
        <f t="shared" si="4"/>
        <v>23829145.45</v>
      </c>
      <c r="H21" s="86">
        <f t="shared" si="5"/>
        <v>0.304366740107451</v>
      </c>
      <c r="I21" s="1">
        <f t="shared" si="1"/>
        <v>10212.00436</v>
      </c>
      <c r="J21" s="1">
        <f t="shared" si="2"/>
        <v>10212</v>
      </c>
    </row>
    <row r="22" s="1" customFormat="1" ht="27" customHeight="1" spans="1:10 16339:16348">
      <c r="A22" s="88"/>
      <c r="B22" s="41" t="s">
        <v>1831</v>
      </c>
      <c r="C22" s="89">
        <v>50740489.68</v>
      </c>
      <c r="D22" s="90">
        <v>88433189.68</v>
      </c>
      <c r="E22" s="89">
        <v>91328159.45</v>
      </c>
      <c r="F22" s="83">
        <f t="shared" si="3"/>
        <v>1.03273623602717</v>
      </c>
      <c r="G22" s="82">
        <f t="shared" si="4"/>
        <v>40587669.77</v>
      </c>
      <c r="H22" s="83">
        <f t="shared" si="5"/>
        <v>0.799906938738081</v>
      </c>
      <c r="I22" s="1">
        <f t="shared" si="1"/>
        <v>9132.815945</v>
      </c>
      <c r="J22" s="1">
        <f t="shared" si="2"/>
        <v>9133</v>
      </c>
    </row>
    <row r="23" s="1" customFormat="1" ht="27" customHeight="1" spans="1:10 16339:16348">
      <c r="A23" s="88"/>
      <c r="B23" s="45" t="s">
        <v>1838</v>
      </c>
      <c r="C23" s="89">
        <v>27550408.47</v>
      </c>
      <c r="D23" s="90">
        <v>27555408.47</v>
      </c>
      <c r="E23" s="89">
        <v>10791884.15</v>
      </c>
      <c r="F23" s="83">
        <f t="shared" si="3"/>
        <v>0.391643047561762</v>
      </c>
      <c r="G23" s="82">
        <f t="shared" si="4"/>
        <v>-16758524.32</v>
      </c>
      <c r="H23" s="83">
        <f t="shared" si="5"/>
        <v>-0.608285874899045</v>
      </c>
      <c r="I23" s="1">
        <f t="shared" si="1"/>
        <v>1079.188415</v>
      </c>
      <c r="J23" s="1">
        <f t="shared" si="2"/>
        <v>1079</v>
      </c>
    </row>
    <row r="24" s="1" customFormat="1" ht="27" customHeight="1" spans="1:10 16339:16348">
      <c r="A24" s="88"/>
      <c r="B24" s="52" t="s">
        <v>1839</v>
      </c>
      <c r="C24" s="91">
        <f>C21+C7</f>
        <v>417157598.15</v>
      </c>
      <c r="D24" s="91">
        <f>D21+D7</f>
        <v>475599498.15</v>
      </c>
      <c r="E24" s="91">
        <f>E21+E7</f>
        <v>597947204.16</v>
      </c>
      <c r="F24" s="86">
        <f t="shared" si="3"/>
        <v>1.2572494430417</v>
      </c>
      <c r="G24" s="87">
        <f t="shared" si="4"/>
        <v>180789606.01</v>
      </c>
      <c r="H24" s="86">
        <f t="shared" si="5"/>
        <v>0.433384425482746</v>
      </c>
      <c r="I24" s="1">
        <f t="shared" si="1"/>
        <v>59794.720416</v>
      </c>
      <c r="J24" s="1">
        <f t="shared" si="2"/>
        <v>59795</v>
      </c>
    </row>
  </sheetData>
  <autoFilter xmlns:etc="http://www.wps.cn/officeDocument/2017/etCustomData" ref="A6:XDT24" etc:filterBottomFollowUsedRange="0">
    <extLst/>
  </autoFilter>
  <mergeCells count="9">
    <mergeCell ref="B2:H2"/>
    <mergeCell ref="D4:H4"/>
    <mergeCell ref="G5:H5"/>
    <mergeCell ref="A4:A6"/>
    <mergeCell ref="B4:B6"/>
    <mergeCell ref="C4:C6"/>
    <mergeCell ref="D5:D6"/>
    <mergeCell ref="E5:E6"/>
    <mergeCell ref="F5:F6"/>
  </mergeCells>
  <printOptions horizontalCentered="1"/>
  <pageMargins left="0.393055555555556" right="0.393055555555556" top="0.629861111111111" bottom="0.629861111111111" header="0.5" footer="0.5"/>
  <pageSetup paperSize="9" scale="79" firstPageNumber="135" orientation="landscape" useFirstPageNumber="1" horizontalDpi="600"/>
  <headerFooter>
    <oddFooter>&amp;R-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topLeftCell="B1" workbookViewId="0">
      <selection activeCell="J7" sqref="I$1:J$1048576"/>
    </sheetView>
  </sheetViews>
  <sheetFormatPr defaultColWidth="9" defaultRowHeight="13.5"/>
  <cols>
    <col min="1" max="1" width="9" hidden="1" customWidth="1"/>
    <col min="2" max="2" width="39.625" customWidth="1"/>
    <col min="3" max="3" width="18.2583333333333" customWidth="1"/>
    <col min="4" max="4" width="15.875" style="12" customWidth="1"/>
    <col min="5" max="5" width="16.875" style="12" customWidth="1"/>
    <col min="6" max="6" width="13.875" style="12" customWidth="1"/>
    <col min="7" max="7" width="16" style="12" customWidth="1"/>
    <col min="8" max="8" width="10.5" style="12" customWidth="1"/>
    <col min="9" max="9" width="14" hidden="1" customWidth="1"/>
    <col min="10" max="10" width="9" hidden="1" customWidth="1"/>
  </cols>
  <sheetData>
    <row r="1" s="11" customFormat="1" ht="18.95" customHeight="1" spans="1:10">
      <c r="A1" s="13"/>
      <c r="B1" s="14" t="s">
        <v>1840</v>
      </c>
      <c r="C1" s="14"/>
      <c r="G1" s="15"/>
      <c r="H1" s="16"/>
    </row>
    <row r="2" s="11" customFormat="1" ht="18.95" customHeight="1" spans="1:10">
      <c r="A2" s="13"/>
      <c r="B2" s="17" t="s">
        <v>1841</v>
      </c>
      <c r="C2" s="17"/>
      <c r="D2" s="17"/>
      <c r="E2" s="18"/>
      <c r="F2" s="18"/>
      <c r="G2" s="18"/>
      <c r="H2" s="18"/>
    </row>
    <row r="3" s="11" customFormat="1" ht="18.95" customHeight="1" spans="1:10">
      <c r="A3" s="13"/>
      <c r="B3" s="19"/>
      <c r="C3" s="19"/>
      <c r="D3" s="19"/>
      <c r="E3" s="19"/>
      <c r="F3" s="20" t="s">
        <v>2</v>
      </c>
      <c r="G3" s="21"/>
      <c r="H3" s="22"/>
    </row>
    <row r="4" s="11" customFormat="1" ht="18.95" customHeight="1" spans="1:10">
      <c r="A4" s="23" t="s">
        <v>3</v>
      </c>
      <c r="B4" s="24" t="s">
        <v>1781</v>
      </c>
      <c r="C4" s="25" t="s">
        <v>53</v>
      </c>
      <c r="D4" s="26" t="s">
        <v>6</v>
      </c>
      <c r="E4" s="26"/>
      <c r="F4" s="26"/>
      <c r="G4" s="26"/>
      <c r="H4" s="26"/>
    </row>
    <row r="5" s="11" customFormat="1" ht="18.95" customHeight="1" spans="1:10">
      <c r="A5" s="27"/>
      <c r="B5" s="28"/>
      <c r="C5" s="29"/>
      <c r="D5" s="30" t="s">
        <v>8</v>
      </c>
      <c r="E5" s="25" t="s">
        <v>7</v>
      </c>
      <c r="F5" s="25" t="s">
        <v>1829</v>
      </c>
      <c r="G5" s="31" t="s">
        <v>54</v>
      </c>
      <c r="H5" s="32"/>
    </row>
    <row r="6" s="11" customFormat="1" ht="18.95" customHeight="1" spans="1:10">
      <c r="A6" s="27"/>
      <c r="B6" s="28"/>
      <c r="C6" s="33"/>
      <c r="D6" s="34"/>
      <c r="E6" s="33"/>
      <c r="F6" s="33"/>
      <c r="G6" s="35" t="s">
        <v>12</v>
      </c>
      <c r="H6" s="36" t="s">
        <v>13</v>
      </c>
    </row>
    <row r="7" s="1" customFormat="1" ht="21" customHeight="1" spans="1:10">
      <c r="B7" s="37" t="s">
        <v>1842</v>
      </c>
      <c r="C7" s="38">
        <f>C8+C12</f>
        <v>301169000</v>
      </c>
      <c r="D7" s="39">
        <f>D8+D12</f>
        <v>320463200</v>
      </c>
      <c r="E7" s="39">
        <f>E8+E12</f>
        <v>326323935.4</v>
      </c>
      <c r="F7" s="40">
        <f t="shared" ref="F7:F11" si="0">E7/D7</f>
        <v>1.01828832577344</v>
      </c>
      <c r="G7" s="39">
        <f t="shared" ref="G7:G16" si="1">E7-C7</f>
        <v>25154935.4</v>
      </c>
      <c r="H7" s="40">
        <f t="shared" ref="H7:H11" si="2">G7/C7</f>
        <v>0.083524318239925</v>
      </c>
      <c r="I7" s="1">
        <f>E7/10000</f>
        <v>32632.39354</v>
      </c>
      <c r="J7" s="1">
        <v>32633</v>
      </c>
    </row>
    <row r="8" s="1" customFormat="1" ht="21" customHeight="1" spans="1:10">
      <c r="B8" s="41" t="s">
        <v>1843</v>
      </c>
      <c r="C8" s="42">
        <v>46734000</v>
      </c>
      <c r="D8" s="42">
        <v>53093200</v>
      </c>
      <c r="E8" s="42">
        <v>58876133.61</v>
      </c>
      <c r="F8" s="43">
        <f t="shared" si="0"/>
        <v>1.10892041937574</v>
      </c>
      <c r="G8" s="42">
        <f t="shared" si="1"/>
        <v>12142133.61</v>
      </c>
      <c r="H8" s="43">
        <f t="shared" si="2"/>
        <v>0.259813703299525</v>
      </c>
      <c r="I8" s="1">
        <f t="shared" ref="I8:I19" si="3">E8/10000</f>
        <v>5887.613361</v>
      </c>
      <c r="J8" s="1">
        <f t="shared" ref="J8:J19" si="4">ROUND(I8,0)</f>
        <v>5888</v>
      </c>
    </row>
    <row r="9" s="1" customFormat="1" ht="21" customHeight="1" spans="1:10">
      <c r="B9" s="44" t="s">
        <v>1844</v>
      </c>
      <c r="C9" s="42">
        <v>46534000</v>
      </c>
      <c r="D9" s="42">
        <v>52843200</v>
      </c>
      <c r="E9" s="42">
        <v>58694621.52</v>
      </c>
      <c r="F9" s="43">
        <f t="shared" si="0"/>
        <v>1.11073177854483</v>
      </c>
      <c r="G9" s="42">
        <f t="shared" si="1"/>
        <v>12160621.52</v>
      </c>
      <c r="H9" s="43">
        <f t="shared" si="2"/>
        <v>0.261327664073581</v>
      </c>
      <c r="I9" s="1">
        <f t="shared" si="3"/>
        <v>5869.462152</v>
      </c>
      <c r="J9" s="1">
        <f t="shared" si="4"/>
        <v>5869</v>
      </c>
    </row>
    <row r="10" s="1" customFormat="1" ht="21" customHeight="1" spans="1:10">
      <c r="B10" s="44" t="s">
        <v>1845</v>
      </c>
      <c r="C10" s="42">
        <v>200000</v>
      </c>
      <c r="D10" s="42">
        <v>250000</v>
      </c>
      <c r="E10" s="42">
        <v>163495.42</v>
      </c>
      <c r="F10" s="43">
        <f t="shared" si="0"/>
        <v>0.65398168</v>
      </c>
      <c r="G10" s="42">
        <f t="shared" si="1"/>
        <v>-36504.58</v>
      </c>
      <c r="H10" s="43">
        <f t="shared" si="2"/>
        <v>-0.1825229</v>
      </c>
      <c r="I10" s="1">
        <f t="shared" si="3"/>
        <v>16.349542</v>
      </c>
      <c r="J10" s="1">
        <f t="shared" si="4"/>
        <v>16</v>
      </c>
    </row>
    <row r="11" s="1" customFormat="1" ht="21" customHeight="1" spans="1:10">
      <c r="B11" s="44" t="s">
        <v>1846</v>
      </c>
      <c r="C11" s="42">
        <v>0</v>
      </c>
      <c r="D11" s="42">
        <v>0</v>
      </c>
      <c r="E11" s="42">
        <v>18016.67</v>
      </c>
      <c r="F11" s="43"/>
      <c r="G11" s="42">
        <f t="shared" si="1"/>
        <v>18016.67</v>
      </c>
      <c r="H11" s="43" t="e">
        <f t="shared" si="2"/>
        <v>#DIV/0!</v>
      </c>
      <c r="I11" s="1">
        <f t="shared" si="3"/>
        <v>1.801667</v>
      </c>
      <c r="J11" s="1">
        <f t="shared" si="4"/>
        <v>2</v>
      </c>
    </row>
    <row r="12" s="1" customFormat="1" ht="21" customHeight="1" spans="1:10">
      <c r="B12" s="45" t="s">
        <v>1847</v>
      </c>
      <c r="C12" s="42">
        <v>254435000</v>
      </c>
      <c r="D12" s="42">
        <v>267370000</v>
      </c>
      <c r="E12" s="42">
        <v>267447801.79</v>
      </c>
      <c r="F12" s="43">
        <f t="shared" ref="F12:F19" si="5">E12/D12</f>
        <v>1.00029098922841</v>
      </c>
      <c r="G12" s="42">
        <f t="shared" si="1"/>
        <v>13012801.79</v>
      </c>
      <c r="H12" s="43">
        <f t="shared" ref="H12:H19" si="6">G12/C12</f>
        <v>0.05114391412345</v>
      </c>
      <c r="I12" s="1">
        <f t="shared" si="3"/>
        <v>26744.780179</v>
      </c>
      <c r="J12" s="1">
        <f t="shared" si="4"/>
        <v>26745</v>
      </c>
    </row>
    <row r="13" s="1" customFormat="1" ht="21" customHeight="1" spans="1:10">
      <c r="B13" s="45" t="s">
        <v>1848</v>
      </c>
      <c r="C13" s="42">
        <v>253460000</v>
      </c>
      <c r="D13" s="46">
        <v>266320000</v>
      </c>
      <c r="E13" s="42">
        <v>266759090.88</v>
      </c>
      <c r="F13" s="47">
        <f t="shared" si="5"/>
        <v>1.0016487341544</v>
      </c>
      <c r="G13" s="46">
        <f t="shared" si="1"/>
        <v>13299090.88</v>
      </c>
      <c r="H13" s="47">
        <f t="shared" si="6"/>
        <v>0.0524701762802809</v>
      </c>
      <c r="I13" s="1">
        <f t="shared" si="3"/>
        <v>26675.909088</v>
      </c>
      <c r="J13" s="1">
        <f t="shared" si="4"/>
        <v>26676</v>
      </c>
    </row>
    <row r="14" s="1" customFormat="1" ht="21" customHeight="1" spans="1:10">
      <c r="B14" s="45" t="s">
        <v>1849</v>
      </c>
      <c r="C14" s="48">
        <v>960000</v>
      </c>
      <c r="D14" s="49">
        <v>1000000</v>
      </c>
      <c r="E14" s="48">
        <v>494269.31</v>
      </c>
      <c r="F14" s="47">
        <f t="shared" si="5"/>
        <v>0.49426931</v>
      </c>
      <c r="G14" s="49">
        <f t="shared" si="1"/>
        <v>-465730.69</v>
      </c>
      <c r="H14" s="47">
        <f t="shared" si="6"/>
        <v>-0.485136135416667</v>
      </c>
      <c r="I14" s="1">
        <f t="shared" si="3"/>
        <v>49.426931</v>
      </c>
      <c r="J14" s="1">
        <f t="shared" si="4"/>
        <v>49</v>
      </c>
    </row>
    <row r="15" s="1" customFormat="1" ht="21" customHeight="1" spans="1:10">
      <c r="B15" s="44" t="s">
        <v>1066</v>
      </c>
      <c r="C15" s="48">
        <v>15000</v>
      </c>
      <c r="D15" s="49">
        <v>50000</v>
      </c>
      <c r="E15" s="48">
        <v>194441.6</v>
      </c>
      <c r="F15" s="47">
        <f t="shared" si="5"/>
        <v>3.888832</v>
      </c>
      <c r="G15" s="49">
        <f t="shared" si="1"/>
        <v>179441.6</v>
      </c>
      <c r="H15" s="47">
        <f t="shared" si="6"/>
        <v>11.9627733333333</v>
      </c>
      <c r="I15" s="1">
        <f t="shared" si="3"/>
        <v>19.44416</v>
      </c>
      <c r="J15" s="1">
        <f t="shared" si="4"/>
        <v>19</v>
      </c>
    </row>
    <row r="16" s="1" customFormat="1" ht="18.95" customHeight="1" spans="1:10">
      <c r="B16" s="37" t="s">
        <v>1850</v>
      </c>
      <c r="C16" s="38">
        <f>C17+C18</f>
        <v>115988598.15</v>
      </c>
      <c r="D16" s="38">
        <v>155136298.15</v>
      </c>
      <c r="E16" s="38">
        <f>E17+E18</f>
        <v>271623268.76</v>
      </c>
      <c r="F16" s="50">
        <f t="shared" si="5"/>
        <v>1.75086857169539</v>
      </c>
      <c r="G16" s="38">
        <f t="shared" si="1"/>
        <v>155634670.61</v>
      </c>
      <c r="H16" s="50">
        <f t="shared" si="6"/>
        <v>1.34181008385607</v>
      </c>
      <c r="I16" s="1">
        <f t="shared" si="3"/>
        <v>27162.326876</v>
      </c>
      <c r="J16" s="1">
        <f t="shared" si="4"/>
        <v>27162</v>
      </c>
    </row>
    <row r="17" s="1" customFormat="1" ht="18.95" customHeight="1" spans="2:10">
      <c r="B17" s="45" t="s">
        <v>1851</v>
      </c>
      <c r="C17" s="49">
        <v>88433189.68</v>
      </c>
      <c r="D17" s="49">
        <v>127580889.68</v>
      </c>
      <c r="E17" s="49">
        <v>226143170.2</v>
      </c>
      <c r="F17" s="51">
        <f t="shared" si="5"/>
        <v>1.77254736792646</v>
      </c>
      <c r="G17" s="49">
        <f t="shared" ref="G16:G19" si="7">E17-C17</f>
        <v>137709980.52</v>
      </c>
      <c r="H17" s="51">
        <f t="shared" si="6"/>
        <v>1.55722055280727</v>
      </c>
      <c r="I17" s="1">
        <f t="shared" si="3"/>
        <v>22614.31702</v>
      </c>
      <c r="J17" s="1">
        <f t="shared" si="4"/>
        <v>22614</v>
      </c>
    </row>
    <row r="18" s="1" customFormat="1" ht="18.95" customHeight="1" spans="2:10">
      <c r="B18" s="41" t="s">
        <v>1852</v>
      </c>
      <c r="C18" s="49">
        <v>27555408.47</v>
      </c>
      <c r="D18" s="49">
        <v>27555408.47</v>
      </c>
      <c r="E18" s="49">
        <v>45480098.56</v>
      </c>
      <c r="F18" s="51">
        <f t="shared" si="5"/>
        <v>1.65049625773158</v>
      </c>
      <c r="G18" s="49">
        <f t="shared" si="7"/>
        <v>17924690.09</v>
      </c>
      <c r="H18" s="51">
        <f t="shared" si="6"/>
        <v>0.650496257731576</v>
      </c>
      <c r="I18" s="1">
        <f t="shared" si="3"/>
        <v>4548.009856</v>
      </c>
      <c r="J18" s="1">
        <f t="shared" si="4"/>
        <v>4548</v>
      </c>
    </row>
    <row r="19" s="1" customFormat="1" ht="21" customHeight="1" spans="2:10">
      <c r="B19" s="52" t="s">
        <v>1092</v>
      </c>
      <c r="C19" s="38">
        <f>C7+C16</f>
        <v>417157598.15</v>
      </c>
      <c r="D19" s="38">
        <f>D7+D16</f>
        <v>475599498.15</v>
      </c>
      <c r="E19" s="38">
        <f>E7+E16</f>
        <v>597947204.16</v>
      </c>
      <c r="F19" s="40">
        <f t="shared" si="5"/>
        <v>1.2572494430417</v>
      </c>
      <c r="G19" s="39">
        <f t="shared" si="7"/>
        <v>180789606.01</v>
      </c>
      <c r="H19" s="40">
        <f t="shared" si="6"/>
        <v>0.433384425482746</v>
      </c>
      <c r="I19" s="1">
        <f t="shared" si="3"/>
        <v>59794.720416</v>
      </c>
      <c r="J19" s="1">
        <f t="shared" si="4"/>
        <v>59795</v>
      </c>
    </row>
  </sheetData>
  <mergeCells count="9">
    <mergeCell ref="B2:H2"/>
    <mergeCell ref="D4:H4"/>
    <mergeCell ref="G5:H5"/>
    <mergeCell ref="A4:A6"/>
    <mergeCell ref="B4:B6"/>
    <mergeCell ref="C4:C6"/>
    <mergeCell ref="D5:D6"/>
    <mergeCell ref="E5:E6"/>
    <mergeCell ref="F5:F6"/>
  </mergeCells>
  <printOptions horizontalCentered="1"/>
  <pageMargins left="0.751388888888889" right="0.751388888888889" top="0.60625" bottom="0.60625" header="0.511805555555556" footer="0.511805555555556"/>
  <pageSetup paperSize="9" firstPageNumber="136" orientation="landscape" useFirstPageNumber="1" horizontalDpi="600"/>
  <headerFooter>
    <oddFooter>&amp;R- &amp;P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workbookViewId="0">
      <selection activeCell="F17" sqref="F17"/>
    </sheetView>
  </sheetViews>
  <sheetFormatPr defaultColWidth="9" defaultRowHeight="14.25" outlineLevelCol="5"/>
  <cols>
    <col min="1" max="1" width="38" style="1" customWidth="1"/>
    <col min="2" max="2" width="12.375" style="1" customWidth="1"/>
    <col min="3" max="3" width="13.5" style="1" customWidth="1"/>
    <col min="4" max="4" width="13.7583333333333" style="1" customWidth="1"/>
    <col min="5" max="5" width="12.5" style="1" customWidth="1"/>
    <col min="6" max="6" width="59" style="1" customWidth="1"/>
    <col min="7" max="16384" width="9" style="1"/>
  </cols>
  <sheetData>
    <row r="1" spans="1:6">
      <c r="A1" s="2" t="s">
        <v>1853</v>
      </c>
    </row>
    <row r="2" s="1" customFormat="1" ht="22.5" spans="1:6">
      <c r="A2" s="3" t="s">
        <v>1854</v>
      </c>
      <c r="B2" s="3"/>
      <c r="C2" s="3"/>
      <c r="D2" s="3"/>
      <c r="E2" s="3"/>
      <c r="F2" s="3"/>
    </row>
    <row r="3" s="1" customFormat="1" spans="1:6">
      <c r="A3" s="4"/>
      <c r="B3" s="4"/>
      <c r="C3" s="4"/>
      <c r="D3" s="4"/>
      <c r="F3" s="4" t="s">
        <v>1855</v>
      </c>
    </row>
    <row r="4" s="1" customFormat="1" ht="19" customHeight="1" spans="1:6">
      <c r="A4" s="5" t="s">
        <v>1781</v>
      </c>
      <c r="B4" s="5" t="s">
        <v>1856</v>
      </c>
      <c r="C4" s="5" t="s">
        <v>1857</v>
      </c>
      <c r="D4" s="5" t="s">
        <v>1858</v>
      </c>
      <c r="E4" s="5" t="s">
        <v>1859</v>
      </c>
      <c r="F4" s="6"/>
    </row>
    <row r="5" s="1" customFormat="1" ht="19" customHeight="1" spans="1:6">
      <c r="A5" s="5" t="s">
        <v>1860</v>
      </c>
      <c r="B5" s="5"/>
      <c r="C5" s="5"/>
      <c r="D5" s="5"/>
      <c r="E5" s="7"/>
      <c r="F5" s="6"/>
    </row>
    <row r="6" s="1" customFormat="1" ht="19" customHeight="1" spans="1:6">
      <c r="A6" s="7" t="s">
        <v>1861</v>
      </c>
      <c r="B6" s="5">
        <v>1</v>
      </c>
      <c r="C6" s="8">
        <v>159</v>
      </c>
      <c r="D6" s="8">
        <f>D8+D11+D7</f>
        <v>108</v>
      </c>
      <c r="E6" s="9">
        <f>D6-C6</f>
        <v>-51</v>
      </c>
      <c r="F6" s="6"/>
    </row>
    <row r="7" s="1" customFormat="1" ht="19" customHeight="1" spans="1:6">
      <c r="A7" s="7" t="s">
        <v>1862</v>
      </c>
      <c r="B7" s="5">
        <v>3</v>
      </c>
      <c r="C7" s="8">
        <v>0</v>
      </c>
      <c r="D7" s="8">
        <v>2</v>
      </c>
      <c r="E7" s="9">
        <f t="shared" ref="E6:E11" si="0">D7-C7</f>
        <v>2</v>
      </c>
      <c r="F7" s="6"/>
    </row>
    <row r="8" s="1" customFormat="1" ht="19" customHeight="1" spans="1:6">
      <c r="A8" s="7" t="s">
        <v>1863</v>
      </c>
      <c r="B8" s="5">
        <v>4</v>
      </c>
      <c r="C8" s="8">
        <v>107</v>
      </c>
      <c r="D8" s="8">
        <f>D9+D10</f>
        <v>95</v>
      </c>
      <c r="E8" s="9">
        <f t="shared" si="0"/>
        <v>-12</v>
      </c>
      <c r="F8" s="6"/>
    </row>
    <row r="9" s="1" customFormat="1" ht="19" customHeight="1" spans="1:6">
      <c r="A9" s="7" t="s">
        <v>1864</v>
      </c>
      <c r="B9" s="5">
        <v>5</v>
      </c>
      <c r="C9" s="8">
        <v>0</v>
      </c>
      <c r="D9" s="8">
        <v>14</v>
      </c>
      <c r="E9" s="9">
        <f t="shared" si="0"/>
        <v>14</v>
      </c>
      <c r="F9" s="10"/>
    </row>
    <row r="10" s="1" customFormat="1" ht="19" customHeight="1" spans="1:6">
      <c r="A10" s="7" t="s">
        <v>1865</v>
      </c>
      <c r="B10" s="5">
        <v>6</v>
      </c>
      <c r="C10" s="8">
        <v>107</v>
      </c>
      <c r="D10" s="8">
        <v>81</v>
      </c>
      <c r="E10" s="9">
        <f t="shared" si="0"/>
        <v>-26</v>
      </c>
      <c r="F10" s="6"/>
    </row>
    <row r="11" s="1" customFormat="1" ht="19" customHeight="1" spans="1:6">
      <c r="A11" s="7" t="s">
        <v>1866</v>
      </c>
      <c r="B11" s="5">
        <v>7</v>
      </c>
      <c r="C11" s="8">
        <v>52</v>
      </c>
      <c r="D11" s="8">
        <v>11</v>
      </c>
      <c r="E11" s="9">
        <f t="shared" si="0"/>
        <v>-41</v>
      </c>
      <c r="F11" s="6"/>
    </row>
  </sheetData>
  <mergeCells count="1">
    <mergeCell ref="A2:F2"/>
  </mergeCells>
  <printOptions horizontalCentered="1"/>
  <pageMargins left="0.751388888888889" right="0.751388888888889" top="1" bottom="1" header="0.5" footer="0.5"/>
  <pageSetup paperSize="9" scale="89" firstPageNumber="137" fitToHeight="0" orientation="landscape" useFirstPageNumber="1" horizontalDpi="600"/>
  <headerFooter>
    <oddFooter>&amp;R-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附一一般公共预算收入决算表</vt:lpstr>
      <vt:lpstr>附二一般公共预算支出决算表</vt:lpstr>
      <vt:lpstr>附三一般公共预算本级支出决算表</vt:lpstr>
      <vt:lpstr>附四一般公共预算本级基本支出决算表</vt:lpstr>
      <vt:lpstr>附五一般公共预算税收返还和转移支付决算表</vt:lpstr>
      <vt:lpstr>附六政府一般债务限额和余额情况决算表</vt:lpstr>
      <vt:lpstr>附七政府性基金收入决算表</vt:lpstr>
      <vt:lpstr>附八政府性基金支出决算表</vt:lpstr>
      <vt:lpstr>附九政府性基金转移支付决算表</vt:lpstr>
      <vt:lpstr>附十政府专项债务限额和余额情况决算表</vt:lpstr>
      <vt:lpstr>附十一国有资本经营收入决算表</vt:lpstr>
      <vt:lpstr>附十二国有资本经营支出决算表</vt:lpstr>
      <vt:lpstr>附十三国有资本经营本级支出决算表</vt:lpstr>
      <vt:lpstr>附十四对下安排转移支付的应当公开国有资本经营预算转移支付决算表</vt:lpstr>
      <vt:lpstr>附十五社会保险基金收入决算表</vt:lpstr>
      <vt:lpstr>附十六社会保险基金支出决算表</vt:lpstr>
      <vt:lpstr>附十七三公经费决算表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CZJ</dc:creator>
  <cp:lastModifiedBy>Rancho</cp:lastModifiedBy>
  <dcterms:created xsi:type="dcterms:W3CDTF">2020-07-12T02:01:00Z</dcterms:created>
  <cp:lastPrinted>2021-07-15T09:24:00Z</cp:lastPrinted>
  <dcterms:modified xsi:type="dcterms:W3CDTF">2026-08-27T09:16:14Z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36A05940FF4141A0991BB813C41EA541_13</vt:lpwstr>
  </property>
  <property fmtid="{D5CDD505-2E9C-101B-9397-08002B2CF9AE}" pid="4" name="CalculationRule">
    <vt:i4>0</vt:i4>
  </property>
</Properties>
</file>